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505" yWindow="-15" windowWidth="14340" windowHeight="12795"/>
  </bookViews>
  <sheets>
    <sheet name="пр 5 ГрОиФ" sheetId="1" r:id="rId1"/>
  </sheets>
  <definedNames>
    <definedName name="_xlnm.Print_Titles" localSheetId="0">'пр 5 ГрОиФ'!$10:$10</definedName>
    <definedName name="_xlnm.Print_Area" localSheetId="0">'пр 5 ГрОиФ'!$A$1:$AK$48</definedName>
  </definedNames>
  <calcPr calcId="145621" fullPrecision="0"/>
</workbook>
</file>

<file path=xl/calcChain.xml><?xml version="1.0" encoding="utf-8"?>
<calcChain xmlns="http://schemas.openxmlformats.org/spreadsheetml/2006/main">
  <c r="AP27" i="1" l="1"/>
  <c r="AM27" i="1"/>
  <c r="AL27" i="1"/>
  <c r="AG27" i="1"/>
  <c r="W27" i="1"/>
  <c r="AH27" i="1" s="1"/>
  <c r="V27" i="1"/>
  <c r="U27" i="1"/>
  <c r="AF27" i="1" s="1"/>
  <c r="T27" i="1"/>
  <c r="AE27" i="1" s="1"/>
  <c r="S27" i="1"/>
  <c r="AD27" i="1" s="1"/>
  <c r="AI27" i="1" s="1"/>
  <c r="O27" i="1"/>
  <c r="M27" i="1"/>
  <c r="K27" i="1"/>
  <c r="H27" i="1"/>
  <c r="G27" i="1"/>
  <c r="AP26" i="1"/>
  <c r="AM26" i="1"/>
  <c r="AL26" i="1"/>
  <c r="AF26" i="1"/>
  <c r="W26" i="1"/>
  <c r="AH26" i="1" s="1"/>
  <c r="V26" i="1"/>
  <c r="AG26" i="1" s="1"/>
  <c r="U26" i="1"/>
  <c r="T26" i="1"/>
  <c r="AE26" i="1" s="1"/>
  <c r="S26" i="1"/>
  <c r="AD26" i="1" s="1"/>
  <c r="AI26" i="1" s="1"/>
  <c r="O26" i="1"/>
  <c r="M26" i="1"/>
  <c r="K26" i="1"/>
  <c r="H26" i="1"/>
  <c r="G26" i="1"/>
  <c r="AP25" i="1"/>
  <c r="AM25" i="1"/>
  <c r="AL25" i="1"/>
  <c r="W25" i="1"/>
  <c r="AH25" i="1" s="1"/>
  <c r="V25" i="1"/>
  <c r="AG25" i="1" s="1"/>
  <c r="U25" i="1"/>
  <c r="AF25" i="1" s="1"/>
  <c r="T25" i="1"/>
  <c r="AE25" i="1" s="1"/>
  <c r="S25" i="1"/>
  <c r="AD25" i="1" s="1"/>
  <c r="AI25" i="1" s="1"/>
  <c r="O25" i="1"/>
  <c r="M25" i="1"/>
  <c r="K25" i="1"/>
  <c r="H25" i="1"/>
  <c r="G25" i="1"/>
  <c r="W23" i="1"/>
  <c r="AH23" i="1" s="1"/>
  <c r="V23" i="1"/>
  <c r="AG23" i="1" s="1"/>
  <c r="U23" i="1"/>
  <c r="AF23" i="1" s="1"/>
  <c r="T23" i="1"/>
  <c r="AE23" i="1" s="1"/>
  <c r="S23" i="1"/>
  <c r="AD23" i="1" s="1"/>
  <c r="AI23" i="1" s="1"/>
  <c r="O23" i="1"/>
  <c r="M23" i="1"/>
  <c r="K23" i="1"/>
  <c r="G23" i="1"/>
  <c r="H23" i="1" s="1"/>
  <c r="AH22" i="1"/>
  <c r="AD22" i="1"/>
  <c r="AI22" i="1" s="1"/>
  <c r="W22" i="1"/>
  <c r="V22" i="1"/>
  <c r="AG22" i="1" s="1"/>
  <c r="U22" i="1"/>
  <c r="AF22" i="1" s="1"/>
  <c r="T22" i="1"/>
  <c r="AE22" i="1" s="1"/>
  <c r="S22" i="1"/>
  <c r="X22" i="1" s="1"/>
  <c r="O22" i="1"/>
  <c r="M22" i="1"/>
  <c r="K22" i="1"/>
  <c r="G22" i="1"/>
  <c r="H22" i="1" s="1"/>
  <c r="W21" i="1"/>
  <c r="AH21" i="1" s="1"/>
  <c r="V21" i="1"/>
  <c r="AG21" i="1" s="1"/>
  <c r="U21" i="1"/>
  <c r="AF21" i="1" s="1"/>
  <c r="T21" i="1"/>
  <c r="AE21" i="1" s="1"/>
  <c r="S21" i="1"/>
  <c r="X21" i="1" s="1"/>
  <c r="O21" i="1"/>
  <c r="M21" i="1"/>
  <c r="K21" i="1"/>
  <c r="G21" i="1"/>
  <c r="H21" i="1" s="1"/>
  <c r="W19" i="1"/>
  <c r="AH19" i="1" s="1"/>
  <c r="V19" i="1"/>
  <c r="AG19" i="1" s="1"/>
  <c r="U19" i="1"/>
  <c r="AF19" i="1" s="1"/>
  <c r="T19" i="1"/>
  <c r="AE19" i="1" s="1"/>
  <c r="S19" i="1"/>
  <c r="AD19" i="1" s="1"/>
  <c r="AI19" i="1" s="1"/>
  <c r="O19" i="1"/>
  <c r="M19" i="1"/>
  <c r="K19" i="1"/>
  <c r="G19" i="1"/>
  <c r="H19" i="1" s="1"/>
  <c r="W18" i="1"/>
  <c r="AH18" i="1" s="1"/>
  <c r="V18" i="1"/>
  <c r="AG18" i="1" s="1"/>
  <c r="U18" i="1"/>
  <c r="AF18" i="1" s="1"/>
  <c r="T18" i="1"/>
  <c r="AE18" i="1" s="1"/>
  <c r="S18" i="1"/>
  <c r="X18" i="1" s="1"/>
  <c r="O18" i="1"/>
  <c r="M18" i="1"/>
  <c r="K18" i="1"/>
  <c r="G18" i="1"/>
  <c r="H18" i="1" s="1"/>
  <c r="W17" i="1"/>
  <c r="AH17" i="1" s="1"/>
  <c r="V17" i="1"/>
  <c r="AG17" i="1" s="1"/>
  <c r="U17" i="1"/>
  <c r="AF17" i="1" s="1"/>
  <c r="T17" i="1"/>
  <c r="AE17" i="1" s="1"/>
  <c r="S17" i="1"/>
  <c r="X17" i="1" s="1"/>
  <c r="O17" i="1"/>
  <c r="M17" i="1"/>
  <c r="K17" i="1"/>
  <c r="G17" i="1"/>
  <c r="H17" i="1" s="1"/>
  <c r="W15" i="1"/>
  <c r="AH15" i="1" s="1"/>
  <c r="V15" i="1"/>
  <c r="AG15" i="1" s="1"/>
  <c r="U15" i="1"/>
  <c r="AF15" i="1" s="1"/>
  <c r="T15" i="1"/>
  <c r="AE15" i="1" s="1"/>
  <c r="S15" i="1"/>
  <c r="AD15" i="1" s="1"/>
  <c r="AI15" i="1" s="1"/>
  <c r="O15" i="1"/>
  <c r="M15" i="1"/>
  <c r="K15" i="1"/>
  <c r="G15" i="1"/>
  <c r="H15" i="1" s="1"/>
  <c r="W14" i="1"/>
  <c r="AH14" i="1" s="1"/>
  <c r="V14" i="1"/>
  <c r="AG14" i="1" s="1"/>
  <c r="U14" i="1"/>
  <c r="AF14" i="1" s="1"/>
  <c r="T14" i="1"/>
  <c r="AE14" i="1" s="1"/>
  <c r="S14" i="1"/>
  <c r="X14" i="1" s="1"/>
  <c r="O14" i="1"/>
  <c r="M14" i="1"/>
  <c r="K14" i="1"/>
  <c r="G14" i="1"/>
  <c r="H14" i="1" s="1"/>
  <c r="W13" i="1"/>
  <c r="AH13" i="1" s="1"/>
  <c r="V13" i="1"/>
  <c r="AG13" i="1" s="1"/>
  <c r="U13" i="1"/>
  <c r="AF13" i="1" s="1"/>
  <c r="T13" i="1"/>
  <c r="AE13" i="1" s="1"/>
  <c r="S13" i="1"/>
  <c r="X13" i="1" s="1"/>
  <c r="O13" i="1"/>
  <c r="M13" i="1"/>
  <c r="K13" i="1"/>
  <c r="G13" i="1"/>
  <c r="H13" i="1" s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O29" i="1"/>
  <c r="AO30" i="1" s="1"/>
  <c r="AO31" i="1" s="1"/>
  <c r="AM28" i="1"/>
  <c r="AM24" i="1"/>
  <c r="AM20" i="1"/>
  <c r="AM16" i="1"/>
  <c r="AL28" i="1"/>
  <c r="AL24" i="1"/>
  <c r="AL20" i="1"/>
  <c r="AL16" i="1"/>
  <c r="X15" i="1" l="1"/>
  <c r="X23" i="1"/>
  <c r="AD14" i="1"/>
  <c r="AI14" i="1" s="1"/>
  <c r="X26" i="1"/>
  <c r="X27" i="1"/>
  <c r="X25" i="1"/>
  <c r="AD18" i="1"/>
  <c r="AI18" i="1" s="1"/>
  <c r="X19" i="1"/>
  <c r="AD21" i="1"/>
  <c r="AI21" i="1" s="1"/>
  <c r="AD17" i="1"/>
  <c r="AI17" i="1" s="1"/>
  <c r="AP29" i="1"/>
  <c r="AP30" i="1" s="1"/>
  <c r="AP31" i="1" s="1"/>
  <c r="AD13" i="1"/>
  <c r="AI13" i="1" s="1"/>
  <c r="A13" i="1" l="1"/>
  <c r="A14" i="1" s="1"/>
  <c r="A15" i="1" s="1"/>
  <c r="A18" i="1" s="1"/>
  <c r="A19" i="1" s="1"/>
  <c r="A22" i="1" s="1"/>
  <c r="A23" i="1" s="1"/>
  <c r="A26" i="1" s="1"/>
  <c r="A27" i="1" s="1"/>
  <c r="U12" i="1" l="1"/>
  <c r="AF12" i="1" s="1"/>
  <c r="V12" i="1"/>
  <c r="AG12" i="1" s="1"/>
  <c r="W12" i="1"/>
  <c r="AH12" i="1" s="1"/>
  <c r="S12" i="1"/>
  <c r="AD12" i="1" s="1"/>
  <c r="T12" i="1"/>
  <c r="AE12" i="1" s="1"/>
  <c r="G12" i="1"/>
  <c r="AL17" i="1" l="1"/>
  <c r="AM13" i="1"/>
  <c r="AL18" i="1"/>
  <c r="G30" i="1"/>
  <c r="B10" i="1"/>
  <c r="C10" i="1" s="1"/>
  <c r="D10" i="1" s="1"/>
  <c r="E10" i="1" s="1"/>
  <c r="F10" i="1" s="1"/>
  <c r="AL22" i="1" l="1"/>
  <c r="AM14" i="1"/>
  <c r="AL21" i="1"/>
  <c r="AL14" i="1"/>
  <c r="AM17" i="1"/>
  <c r="AL23" i="1"/>
  <c r="AM15" i="1"/>
  <c r="AM18" i="1"/>
  <c r="AM22" i="1"/>
  <c r="AL19" i="1"/>
  <c r="AL13" i="1"/>
  <c r="G10" i="1"/>
  <c r="H10" i="1" s="1"/>
  <c r="I10" i="1"/>
  <c r="AM21" i="1" l="1"/>
  <c r="AM19" i="1"/>
  <c r="AM23" i="1"/>
  <c r="AL15" i="1"/>
  <c r="AM12" i="1"/>
  <c r="AL12" i="1"/>
  <c r="J10" i="1"/>
  <c r="K12" i="1"/>
  <c r="M12" i="1"/>
  <c r="L10" i="1" l="1"/>
  <c r="N10" i="1" s="1"/>
  <c r="AI12" i="1"/>
  <c r="X12" i="1"/>
  <c r="U29" i="1"/>
  <c r="T29" i="1"/>
  <c r="S29" i="1"/>
  <c r="O12" i="1"/>
  <c r="T10" i="1" l="1"/>
  <c r="U10" i="1" s="1"/>
  <c r="V10" i="1" s="1"/>
  <c r="W10" i="1" s="1"/>
  <c r="X10" i="1" s="1"/>
  <c r="O10" i="1"/>
  <c r="P10" i="1"/>
  <c r="Q10" i="1" s="1"/>
  <c r="R10" i="1" s="1"/>
  <c r="Y10" i="1" s="1"/>
  <c r="S30" i="1"/>
  <c r="S31" i="1" s="1"/>
  <c r="U30" i="1"/>
  <c r="U31" i="1" s="1"/>
  <c r="T30" i="1"/>
  <c r="T31" i="1" s="1"/>
  <c r="S10" i="1" l="1"/>
  <c r="Z10" i="1"/>
  <c r="AE10" i="1" s="1"/>
  <c r="H12" i="1"/>
  <c r="AA10" i="1" l="1"/>
  <c r="AB10" i="1" s="1"/>
  <c r="AC10" i="1" s="1"/>
  <c r="AD10" i="1" s="1"/>
  <c r="AF10" i="1" s="1"/>
  <c r="AG10" i="1" s="1"/>
  <c r="AH10" i="1" l="1"/>
  <c r="AK10" i="1" s="1"/>
  <c r="AJ10" i="1"/>
  <c r="AI10" i="1" l="1"/>
  <c r="AM29" i="1" l="1"/>
  <c r="V29" i="1"/>
  <c r="H31" i="1"/>
  <c r="W29" i="1"/>
  <c r="W30" i="1" s="1"/>
  <c r="AL29" i="1" l="1"/>
  <c r="O35" i="1"/>
  <c r="K35" i="1"/>
  <c r="K36" i="1" s="1"/>
  <c r="M35" i="1"/>
  <c r="M36" i="1" s="1"/>
  <c r="V30" i="1"/>
  <c r="V31" i="1" s="1"/>
  <c r="W31" i="1"/>
  <c r="AL30" i="1" l="1"/>
  <c r="AM30" i="1"/>
  <c r="AL31" i="1" l="1"/>
  <c r="AM31" i="1"/>
  <c r="X29" i="1" l="1"/>
  <c r="X30" i="1"/>
  <c r="W35" i="1"/>
  <c r="X35" i="1" s="1"/>
  <c r="X32" i="1" l="1"/>
  <c r="W36" i="1"/>
  <c r="X36" i="1" s="1"/>
  <c r="W37" i="1" l="1"/>
  <c r="X37" i="1" s="1"/>
  <c r="X31" i="1"/>
</calcChain>
</file>

<file path=xl/sharedStrings.xml><?xml version="1.0" encoding="utf-8"?>
<sst xmlns="http://schemas.openxmlformats.org/spreadsheetml/2006/main" count="77" uniqueCount="55">
  <si>
    <t>№ п/п</t>
  </si>
  <si>
    <t>Наименование работ</t>
  </si>
  <si>
    <t>Сроки выполнения работ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</si>
  <si>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</si>
  <si>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</si>
  <si>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</si>
  <si>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</si>
  <si>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ВСЕГО с НДС: </t>
  </si>
  <si>
    <t>Ед. изм.</t>
  </si>
  <si>
    <t>Стоимость работ  Всего, руб, без НДС 18%</t>
  </si>
  <si>
    <t>Цена за ед. изм. Руб., без НДС</t>
  </si>
  <si>
    <t>Заказчик</t>
  </si>
  <si>
    <t xml:space="preserve">________________/А.С. Савченко/                                </t>
  </si>
  <si>
    <t xml:space="preserve">                 </t>
  </si>
  <si>
    <t>Подрядчик</t>
  </si>
  <si>
    <t xml:space="preserve">                     М.П.</t>
  </si>
  <si>
    <t>График освоения и финансирования работ</t>
  </si>
  <si>
    <t>НДС, 18%</t>
  </si>
  <si>
    <t>Стоимость работ  Всего, руб, с НДС 18%</t>
  </si>
  <si>
    <t>Комплекс</t>
  </si>
  <si>
    <t>Объем</t>
  </si>
  <si>
    <t>Проверка оплаты</t>
  </si>
  <si>
    <t>Всего Авансы</t>
  </si>
  <si>
    <t>аванс</t>
  </si>
  <si>
    <t>Авансовые платежи, без НДС, руб.</t>
  </si>
  <si>
    <t>Остаток для оплаты  по актам, руб., без НДС</t>
  </si>
  <si>
    <t>октябрь</t>
  </si>
  <si>
    <t>ноябрь</t>
  </si>
  <si>
    <t>февраль</t>
  </si>
  <si>
    <t>март</t>
  </si>
  <si>
    <t>К оплате по актам за 2017г., руб., без НДС</t>
  </si>
  <si>
    <t>Проверка</t>
  </si>
  <si>
    <t xml:space="preserve">к договору на выполнение строительно-монтажных работ </t>
  </si>
  <si>
    <t>Приложение № 5</t>
  </si>
  <si>
    <t xml:space="preserve">Аванс </t>
  </si>
  <si>
    <t>ГУ</t>
  </si>
  <si>
    <t>Проверка авансов</t>
  </si>
  <si>
    <t>Проверка ГУ</t>
  </si>
  <si>
    <t>апрель</t>
  </si>
  <si>
    <t>май</t>
  </si>
  <si>
    <t>декабрь</t>
  </si>
  <si>
    <t>январь</t>
  </si>
  <si>
    <t>Выполнение, руб., без НДС 2017г.</t>
  </si>
  <si>
    <t>Гарантийное удержание 2,5% без НДС, руб.</t>
  </si>
  <si>
    <t>Мастерские B7, B8, B9</t>
  </si>
  <si>
    <t>Лаборатории G10</t>
  </si>
  <si>
    <t>Лаборатории G12</t>
  </si>
  <si>
    <t xml:space="preserve">на объекте : Комплекс зданий и сооружений высшего образования с научно-исследовательскими и административными помещениями «Сколковский институт науки и технологий». «Восточное кольцо» </t>
  </si>
  <si>
    <t>К оплате по актам за 2018г., руб., без НДС</t>
  </si>
  <si>
    <t>Выполнение, руб., без НДС 2018г.</t>
  </si>
  <si>
    <t>Возврат гарантийного удержания
январь 2018г. руб., без НДС</t>
  </si>
  <si>
    <t>Возврат гарантийного удержания
январь 2020г. руб., без НДС</t>
  </si>
  <si>
    <t>Лаборатории визуализации G9</t>
  </si>
  <si>
    <t>от __.________.2017г. № 50104/05-05003/____-2017</t>
  </si>
  <si>
    <t xml:space="preserve"> ________________/________________/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</si>
</sst>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[$-419]mmmm\ yyyy;@"/>
    <numFmt numFmtId="166" formatCode="* #,##0.00;* \-#,##0.00;* &quot;-&quot;??;@"/>
    <numFmt numFmtId="167" formatCode="#,##0.00;[Red]\-\ #,##0.00"/>
    <numFmt numFmtId="168" formatCode="#,##0.0000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2" fillId="0" borderId="0"/>
    <xf numFmtId="0" fontId="12" fillId="0" borderId="0"/>
    <xf numFmtId="166" fontId="13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" fontId="0" fillId="0" borderId="0" xfId="0" applyNumberFormat="1"/>
    <xf numFmtId="0" fontId="10" fillId="0" borderId="0" xfId="0" applyFont="1"/>
    <xf numFmtId="0" fontId="3" fillId="0" borderId="0" xfId="0" applyFont="1"/>
    <xf numFmtId="0" fontId="11" fillId="0" borderId="0" xfId="0" applyFont="1"/>
    <xf numFmtId="0" fontId="4" fillId="0" borderId="5" xfId="0" applyFont="1" applyBorder="1" applyAlignment="1">
      <alignment horizontal="center" vertical="center" wrapText="1"/>
    </xf>
    <xf numFmtId="167" fontId="14" fillId="0" borderId="0" xfId="3" applyNumberFormat="1" applyFont="1" applyAlignment="1">
      <alignment horizontal="right"/>
    </xf>
    <xf numFmtId="0" fontId="0" fillId="0" borderId="0" xfId="0" applyFill="1" applyBorder="1"/>
    <xf numFmtId="4" fontId="11" fillId="0" borderId="0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167" fontId="14" fillId="0" borderId="0" xfId="3" applyNumberFormat="1" applyFont="1" applyAlignment="1">
      <alignment horizontal="right"/>
    </xf>
    <xf numFmtId="0" fontId="11" fillId="0" borderId="0" xfId="0" applyFont="1" applyAlignment="1">
      <alignment horizontal="center"/>
    </xf>
    <xf numFmtId="2" fontId="6" fillId="3" borderId="10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 vertical="center"/>
    </xf>
    <xf numFmtId="0" fontId="11" fillId="0" borderId="9" xfId="5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Alignment="1">
      <alignment horizontal="center"/>
    </xf>
    <xf numFmtId="49" fontId="5" fillId="4" borderId="10" xfId="0" applyNumberFormat="1" applyFont="1" applyFill="1" applyBorder="1" applyAlignment="1">
      <alignment horizontal="center" vertical="center" wrapText="1"/>
    </xf>
    <xf numFmtId="4" fontId="3" fillId="4" borderId="9" xfId="0" applyNumberFormat="1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 vertical="center" wrapText="1"/>
    </xf>
    <xf numFmtId="168" fontId="3" fillId="4" borderId="9" xfId="0" applyNumberFormat="1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/>
    </xf>
    <xf numFmtId="4" fontId="17" fillId="0" borderId="0" xfId="0" applyNumberFormat="1" applyFont="1"/>
    <xf numFmtId="0" fontId="17" fillId="0" borderId="0" xfId="0" applyFont="1"/>
    <xf numFmtId="4" fontId="3" fillId="0" borderId="1" xfId="0" applyNumberFormat="1" applyFont="1" applyFill="1" applyBorder="1" applyAlignment="1">
      <alignment horizontal="right"/>
    </xf>
    <xf numFmtId="4" fontId="3" fillId="0" borderId="9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0" fontId="16" fillId="0" borderId="0" xfId="0" applyFont="1" applyFill="1"/>
    <xf numFmtId="9" fontId="9" fillId="0" borderId="0" xfId="0" applyNumberFormat="1" applyFont="1"/>
    <xf numFmtId="0" fontId="8" fillId="2" borderId="21" xfId="0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165" fontId="6" fillId="3" borderId="4" xfId="0" applyNumberFormat="1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4" fontId="9" fillId="0" borderId="9" xfId="0" applyNumberFormat="1" applyFont="1" applyFill="1" applyBorder="1"/>
    <xf numFmtId="2" fontId="6" fillId="3" borderId="10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 applyAlignment="1">
      <alignment horizontal="left" vertical="center" wrapText="1"/>
    </xf>
    <xf numFmtId="169" fontId="9" fillId="0" borderId="0" xfId="0" applyNumberFormat="1" applyFont="1"/>
    <xf numFmtId="4" fontId="3" fillId="0" borderId="15" xfId="0" applyNumberFormat="1" applyFont="1" applyFill="1" applyBorder="1" applyAlignment="1">
      <alignment horizontal="center"/>
    </xf>
    <xf numFmtId="168" fontId="3" fillId="0" borderId="9" xfId="0" applyNumberFormat="1" applyFont="1" applyFill="1" applyBorder="1" applyAlignment="1">
      <alignment horizontal="center"/>
    </xf>
    <xf numFmtId="4" fontId="3" fillId="0" borderId="14" xfId="0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4" fontId="3" fillId="5" borderId="15" xfId="0" applyNumberFormat="1" applyFont="1" applyFill="1" applyBorder="1" applyAlignment="1">
      <alignment horizontal="center"/>
    </xf>
    <xf numFmtId="4" fontId="3" fillId="5" borderId="9" xfId="0" applyNumberFormat="1" applyFont="1" applyFill="1" applyBorder="1" applyAlignment="1">
      <alignment horizontal="center"/>
    </xf>
    <xf numFmtId="168" fontId="3" fillId="5" borderId="9" xfId="0" applyNumberFormat="1" applyFont="1" applyFill="1" applyBorder="1" applyAlignment="1">
      <alignment horizontal="center"/>
    </xf>
    <xf numFmtId="4" fontId="8" fillId="5" borderId="9" xfId="0" applyNumberFormat="1" applyFont="1" applyFill="1" applyBorder="1" applyAlignment="1">
      <alignment horizontal="center"/>
    </xf>
    <xf numFmtId="14" fontId="9" fillId="5" borderId="9" xfId="0" applyNumberFormat="1" applyFont="1" applyFill="1" applyBorder="1"/>
    <xf numFmtId="4" fontId="3" fillId="5" borderId="14" xfId="0" applyNumberFormat="1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5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11" fillId="5" borderId="2" xfId="0" applyNumberFormat="1" applyFont="1" applyFill="1" applyBorder="1" applyAlignment="1">
      <alignment horizontal="right"/>
    </xf>
    <xf numFmtId="4" fontId="3" fillId="4" borderId="3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3" applyFont="1" applyBorder="1" applyAlignment="1">
      <alignment horizontal="center" wrapText="1"/>
    </xf>
    <xf numFmtId="167" fontId="14" fillId="0" borderId="0" xfId="3" applyNumberFormat="1" applyFont="1" applyAlignment="1">
      <alignment horizontal="right"/>
    </xf>
    <xf numFmtId="0" fontId="8" fillId="2" borderId="12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0" fontId="7" fillId="5" borderId="7" xfId="1" applyFont="1" applyFill="1" applyBorder="1" applyAlignment="1">
      <alignment horizontal="left" vertical="center"/>
    </xf>
    <xf numFmtId="0" fontId="7" fillId="5" borderId="8" xfId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left" vertical="center"/>
    </xf>
    <xf numFmtId="0" fontId="7" fillId="0" borderId="10" xfId="1" applyFont="1" applyFill="1" applyBorder="1" applyAlignment="1">
      <alignment horizontal="left" vertical="center"/>
    </xf>
    <xf numFmtId="0" fontId="7" fillId="4" borderId="5" xfId="1" applyFont="1" applyFill="1" applyBorder="1" applyAlignment="1">
      <alignment horizontal="left" vertical="center"/>
    </xf>
    <xf numFmtId="0" fontId="7" fillId="4" borderId="6" xfId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6" fillId="3" borderId="17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7" xfId="5"/>
    <cellStyle name="Обычный 8" xfId="1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tabSelected="1" zoomScaleNormal="100" workbookViewId="0">
      <selection activeCell="AC38" sqref="AC38"/>
    </sheetView>
  </sheetViews>
  <sheetFormatPr defaultRowHeight="15" outlineLevelRow="1" outlineLevelCol="2" x14ac:dyDescent="0.25"/>
  <cols>
    <col min="1" max="1" width="9.5703125" bestFit="1" customWidth="1"/>
    <col min="2" max="2" width="62.28515625" customWidth="1"/>
    <col min="3" max="3" width="16.5703125" customWidth="1"/>
    <col min="4" max="4" width="15.5703125" customWidth="1"/>
    <col min="5" max="6" width="19.5703125" customWidth="1"/>
    <col min="7" max="8" width="19.5703125" hidden="1" customWidth="1" outlineLevel="1"/>
    <col min="9" max="9" width="19.5703125" customWidth="1" collapsed="1"/>
    <col min="10" max="10" width="19.5703125" customWidth="1"/>
    <col min="11" max="11" width="19.5703125" hidden="1" customWidth="1" outlineLevel="1"/>
    <col min="12" max="12" width="19.5703125" customWidth="1" collapsed="1"/>
    <col min="13" max="13" width="19.5703125" hidden="1" customWidth="1" outlineLevel="1"/>
    <col min="14" max="14" width="19.5703125" customWidth="1" collapsed="1"/>
    <col min="15" max="15" width="19.5703125" hidden="1" customWidth="1" outlineLevel="1"/>
    <col min="16" max="16" width="19.5703125" customWidth="1" collapsed="1"/>
    <col min="17" max="18" width="19.5703125" customWidth="1"/>
    <col min="19" max="23" width="19.5703125" hidden="1" customWidth="1" outlineLevel="1"/>
    <col min="24" max="24" width="19.5703125" hidden="1" customWidth="1" outlineLevel="2"/>
    <col min="25" max="25" width="19.5703125" customWidth="1" collapsed="1"/>
    <col min="26" max="29" width="19.5703125" customWidth="1"/>
    <col min="30" max="35" width="19.5703125" hidden="1" customWidth="1" outlineLevel="1"/>
    <col min="36" max="36" width="19.5703125" customWidth="1" collapsed="1"/>
    <col min="37" max="37" width="19.5703125" customWidth="1"/>
    <col min="38" max="38" width="11.28515625" hidden="1" customWidth="1" outlineLevel="1"/>
    <col min="39" max="39" width="9.140625" hidden="1" customWidth="1" outlineLevel="1"/>
    <col min="40" max="40" width="0" hidden="1" customWidth="1" outlineLevel="1"/>
    <col min="41" max="41" width="19.5703125" hidden="1" customWidth="1" outlineLevel="1"/>
    <col min="42" max="42" width="20.140625" hidden="1" customWidth="1" outlineLevel="1"/>
    <col min="43" max="43" width="9.140625" collapsed="1"/>
  </cols>
  <sheetData>
    <row r="1" spans="1:42" ht="15.75" x14ac:dyDescent="0.25">
      <c r="A1" s="3"/>
      <c r="AJ1" s="19"/>
      <c r="AK1" s="19" t="s">
        <v>33</v>
      </c>
      <c r="AO1" s="70"/>
      <c r="AP1" s="70"/>
    </row>
    <row r="2" spans="1:42" ht="19.5" customHeight="1" x14ac:dyDescent="0.25">
      <c r="A2" s="3"/>
      <c r="AJ2" s="19"/>
      <c r="AK2" s="19" t="s">
        <v>32</v>
      </c>
      <c r="AO2" s="70"/>
      <c r="AP2" s="70"/>
    </row>
    <row r="3" spans="1:42" ht="18.75" customHeight="1" x14ac:dyDescent="0.25">
      <c r="A3" s="3"/>
      <c r="AJ3" s="19"/>
      <c r="AK3" s="19" t="s">
        <v>53</v>
      </c>
      <c r="AO3" s="70"/>
      <c r="AP3" s="70"/>
    </row>
    <row r="4" spans="1:42" ht="25.5" x14ac:dyDescent="0.35">
      <c r="A4" s="91" t="s">
        <v>16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O4" s="70"/>
      <c r="AP4" s="70"/>
    </row>
    <row r="5" spans="1:42" ht="31.5" customHeight="1" x14ac:dyDescent="0.35">
      <c r="A5" s="107" t="s">
        <v>47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O5" s="70"/>
      <c r="AP5" s="70"/>
    </row>
    <row r="6" spans="1:42" ht="15.75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O6" s="71"/>
      <c r="AP6" s="70"/>
    </row>
    <row r="7" spans="1:42" ht="16.5" thickBot="1" x14ac:dyDescent="0.3">
      <c r="A7" s="4"/>
      <c r="AO7" s="70"/>
      <c r="AP7" s="70"/>
    </row>
    <row r="8" spans="1:42" ht="52.5" customHeight="1" x14ac:dyDescent="0.25">
      <c r="A8" s="96" t="s">
        <v>0</v>
      </c>
      <c r="B8" s="98" t="s">
        <v>1</v>
      </c>
      <c r="C8" s="84" t="s">
        <v>8</v>
      </c>
      <c r="D8" s="84" t="s">
        <v>20</v>
      </c>
      <c r="E8" s="84" t="s">
        <v>10</v>
      </c>
      <c r="F8" s="84" t="s">
        <v>9</v>
      </c>
      <c r="G8" s="86" t="s">
        <v>17</v>
      </c>
      <c r="H8" s="86" t="s">
        <v>18</v>
      </c>
      <c r="I8" s="88" t="s">
        <v>24</v>
      </c>
      <c r="J8" s="89"/>
      <c r="K8" s="27"/>
      <c r="L8" s="104" t="s">
        <v>43</v>
      </c>
      <c r="M8" s="25"/>
      <c r="N8" s="104" t="s">
        <v>25</v>
      </c>
      <c r="O8" s="23"/>
      <c r="P8" s="90" t="s">
        <v>42</v>
      </c>
      <c r="Q8" s="90"/>
      <c r="R8" s="90"/>
      <c r="S8" s="90" t="s">
        <v>49</v>
      </c>
      <c r="T8" s="90"/>
      <c r="U8" s="44"/>
      <c r="V8" s="44"/>
      <c r="W8" s="44"/>
      <c r="X8" s="44"/>
      <c r="Y8" s="106" t="s">
        <v>2</v>
      </c>
      <c r="Z8" s="106"/>
      <c r="AA8" s="109" t="s">
        <v>30</v>
      </c>
      <c r="AB8" s="110"/>
      <c r="AC8" s="111"/>
      <c r="AD8" s="90" t="s">
        <v>48</v>
      </c>
      <c r="AE8" s="112"/>
      <c r="AF8" s="45"/>
      <c r="AG8" s="45"/>
      <c r="AH8" s="46"/>
      <c r="AI8" s="17"/>
      <c r="AJ8" s="92" t="s">
        <v>50</v>
      </c>
      <c r="AK8" s="92" t="s">
        <v>51</v>
      </c>
      <c r="AO8" s="81"/>
      <c r="AP8" s="70"/>
    </row>
    <row r="9" spans="1:42" ht="49.5" customHeight="1" x14ac:dyDescent="0.25">
      <c r="A9" s="97"/>
      <c r="B9" s="99"/>
      <c r="C9" s="85"/>
      <c r="D9" s="85"/>
      <c r="E9" s="85"/>
      <c r="F9" s="85"/>
      <c r="G9" s="87"/>
      <c r="H9" s="87"/>
      <c r="I9" s="36" t="s">
        <v>34</v>
      </c>
      <c r="J9" s="36" t="s">
        <v>22</v>
      </c>
      <c r="K9" s="37" t="s">
        <v>36</v>
      </c>
      <c r="L9" s="105"/>
      <c r="M9" s="37" t="s">
        <v>37</v>
      </c>
      <c r="N9" s="105"/>
      <c r="O9" s="37" t="s">
        <v>21</v>
      </c>
      <c r="P9" s="20" t="s">
        <v>26</v>
      </c>
      <c r="Q9" s="20" t="s">
        <v>27</v>
      </c>
      <c r="R9" s="20" t="s">
        <v>40</v>
      </c>
      <c r="S9" s="20" t="s">
        <v>41</v>
      </c>
      <c r="T9" s="20" t="s">
        <v>28</v>
      </c>
      <c r="U9" s="20" t="s">
        <v>29</v>
      </c>
      <c r="V9" s="20" t="s">
        <v>38</v>
      </c>
      <c r="W9" s="20" t="s">
        <v>39</v>
      </c>
      <c r="X9" s="39" t="s">
        <v>31</v>
      </c>
      <c r="Y9" s="40" t="s">
        <v>3</v>
      </c>
      <c r="Z9" s="40" t="s">
        <v>4</v>
      </c>
      <c r="AA9" s="20" t="s">
        <v>26</v>
      </c>
      <c r="AB9" s="20" t="s">
        <v>27</v>
      </c>
      <c r="AC9" s="20" t="s">
        <v>40</v>
      </c>
      <c r="AD9" s="20" t="s">
        <v>41</v>
      </c>
      <c r="AE9" s="20" t="s">
        <v>28</v>
      </c>
      <c r="AF9" s="20" t="s">
        <v>29</v>
      </c>
      <c r="AG9" s="20" t="s">
        <v>38</v>
      </c>
      <c r="AH9" s="20" t="s">
        <v>39</v>
      </c>
      <c r="AI9" s="38" t="s">
        <v>31</v>
      </c>
      <c r="AJ9" s="93"/>
      <c r="AK9" s="93"/>
      <c r="AO9" s="81"/>
      <c r="AP9" s="70"/>
    </row>
    <row r="10" spans="1:42" ht="22.5" customHeight="1" x14ac:dyDescent="0.25">
      <c r="A10" s="42">
        <v>1</v>
      </c>
      <c r="B10" s="42">
        <f>A10+1</f>
        <v>2</v>
      </c>
      <c r="C10" s="42">
        <f t="shared" ref="C10:AI10" si="0">B10+1</f>
        <v>3</v>
      </c>
      <c r="D10" s="42">
        <f t="shared" si="0"/>
        <v>4</v>
      </c>
      <c r="E10" s="42">
        <f t="shared" si="0"/>
        <v>5</v>
      </c>
      <c r="F10" s="42">
        <f t="shared" si="0"/>
        <v>6</v>
      </c>
      <c r="G10" s="27">
        <f t="shared" si="0"/>
        <v>7</v>
      </c>
      <c r="H10" s="27">
        <f t="shared" si="0"/>
        <v>8</v>
      </c>
      <c r="I10" s="42">
        <f>F10+1</f>
        <v>7</v>
      </c>
      <c r="J10" s="42">
        <f t="shared" si="0"/>
        <v>8</v>
      </c>
      <c r="K10" s="27"/>
      <c r="L10" s="42">
        <f>J10+1</f>
        <v>9</v>
      </c>
      <c r="M10" s="27"/>
      <c r="N10" s="42">
        <f>L10+1</f>
        <v>10</v>
      </c>
      <c r="O10" s="27">
        <f t="shared" si="0"/>
        <v>11</v>
      </c>
      <c r="P10" s="42">
        <f>N10+1</f>
        <v>11</v>
      </c>
      <c r="Q10" s="42">
        <f t="shared" si="0"/>
        <v>12</v>
      </c>
      <c r="R10" s="42">
        <f t="shared" si="0"/>
        <v>13</v>
      </c>
      <c r="S10" s="42">
        <f t="shared" si="0"/>
        <v>14</v>
      </c>
      <c r="T10" s="42">
        <f>N10+1</f>
        <v>11</v>
      </c>
      <c r="U10" s="42">
        <f t="shared" si="0"/>
        <v>12</v>
      </c>
      <c r="V10" s="42">
        <f t="shared" si="0"/>
        <v>13</v>
      </c>
      <c r="W10" s="42">
        <f t="shared" si="0"/>
        <v>14</v>
      </c>
      <c r="X10" s="27">
        <f t="shared" si="0"/>
        <v>15</v>
      </c>
      <c r="Y10" s="42">
        <f>R10+1</f>
        <v>14</v>
      </c>
      <c r="Z10" s="42">
        <f t="shared" si="0"/>
        <v>15</v>
      </c>
      <c r="AA10" s="42">
        <f>Z10+1</f>
        <v>16</v>
      </c>
      <c r="AB10" s="42">
        <f t="shared" si="0"/>
        <v>17</v>
      </c>
      <c r="AC10" s="42">
        <f t="shared" si="0"/>
        <v>18</v>
      </c>
      <c r="AD10" s="42">
        <f t="shared" si="0"/>
        <v>19</v>
      </c>
      <c r="AE10" s="42">
        <f>Z10+1</f>
        <v>16</v>
      </c>
      <c r="AF10" s="42">
        <f t="shared" si="0"/>
        <v>17</v>
      </c>
      <c r="AG10" s="42">
        <f t="shared" si="0"/>
        <v>18</v>
      </c>
      <c r="AH10" s="42">
        <f t="shared" si="0"/>
        <v>19</v>
      </c>
      <c r="AI10" s="42">
        <f t="shared" si="0"/>
        <v>20</v>
      </c>
      <c r="AJ10" s="42">
        <f>AG10+1</f>
        <v>19</v>
      </c>
      <c r="AK10" s="42">
        <f>AH10+1</f>
        <v>20</v>
      </c>
      <c r="AO10" s="77"/>
      <c r="AP10" s="70"/>
    </row>
    <row r="11" spans="1:42" s="21" customFormat="1" ht="22.5" customHeight="1" x14ac:dyDescent="0.25">
      <c r="A11" s="67"/>
      <c r="B11" s="49" t="s">
        <v>46</v>
      </c>
      <c r="C11" s="49"/>
      <c r="D11" s="49"/>
      <c r="E11" s="6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69"/>
      <c r="AK11" s="69"/>
      <c r="AO11" s="77"/>
      <c r="AP11" s="7"/>
    </row>
    <row r="12" spans="1:42" ht="18" customHeight="1" x14ac:dyDescent="0.25">
      <c r="A12" s="41">
        <v>1</v>
      </c>
      <c r="B12" s="47"/>
      <c r="C12" s="9" t="s">
        <v>19</v>
      </c>
      <c r="D12" s="10">
        <v>1</v>
      </c>
      <c r="E12" s="11"/>
      <c r="F12" s="12"/>
      <c r="G12" s="24">
        <f>ROUND(F12*0.18,2)</f>
        <v>0</v>
      </c>
      <c r="H12" s="24">
        <f t="shared" ref="H12" si="1">G12+F12</f>
        <v>0</v>
      </c>
      <c r="I12" s="12"/>
      <c r="J12" s="12"/>
      <c r="K12" s="26">
        <f>ROUND(F12*$B$51,4)-ROUND(F12*$B$51,2)</f>
        <v>0</v>
      </c>
      <c r="L12" s="12"/>
      <c r="M12" s="26">
        <f>ROUND(F12*$B$51,4)-ROUND(F12*$B$51,2)</f>
        <v>0</v>
      </c>
      <c r="N12" s="12"/>
      <c r="O12" s="24">
        <f t="shared" ref="O12:O31" si="2">F12-L12-J12-N12</f>
        <v>0</v>
      </c>
      <c r="P12" s="13"/>
      <c r="Q12" s="13"/>
      <c r="R12" s="13"/>
      <c r="S12" s="13" t="e">
        <f>ROUND($F12/$D12*#REF!,2)</f>
        <v>#REF!</v>
      </c>
      <c r="T12" s="13" t="e">
        <f>ROUND($F12/$D12*#REF!,2)</f>
        <v>#REF!</v>
      </c>
      <c r="U12" s="13" t="e">
        <f>ROUND($F12/$D12*#REF!,2)</f>
        <v>#REF!</v>
      </c>
      <c r="V12" s="13" t="e">
        <f>ROUND($F12/$D12*#REF!,2)</f>
        <v>#REF!</v>
      </c>
      <c r="W12" s="13" t="e">
        <f>ROUND($F12/$D12*#REF!,2)</f>
        <v>#REF!</v>
      </c>
      <c r="X12" s="28" t="e">
        <f t="shared" ref="X12:X30" si="3">F12-SUM(P12:W12)</f>
        <v>#REF!</v>
      </c>
      <c r="Y12" s="43"/>
      <c r="Z12" s="43"/>
      <c r="AA12" s="12"/>
      <c r="AB12" s="12"/>
      <c r="AC12" s="12"/>
      <c r="AD12" s="12" t="e">
        <f>ROUND(S12*(1-$B$51-$B$50),2)</f>
        <v>#REF!</v>
      </c>
      <c r="AE12" s="12" t="e">
        <f>ROUND(T12*(1-$B$51-$B$50),2)</f>
        <v>#REF!</v>
      </c>
      <c r="AF12" s="12" t="e">
        <f>ROUND(U12*(1-$B$51-$B$50),2)</f>
        <v>#REF!</v>
      </c>
      <c r="AG12" s="12" t="e">
        <f>ROUND(V12*(1-$B$51-$B$50),2)</f>
        <v>#REF!</v>
      </c>
      <c r="AH12" s="12" t="e">
        <f>ROUND(W12*(1-$B$51-$B$50),2)</f>
        <v>#REF!</v>
      </c>
      <c r="AI12" s="24" t="e">
        <f t="shared" ref="AI12:AI31" si="4">N12-SUM(AA12:AH12)</f>
        <v>#REF!</v>
      </c>
      <c r="AJ12" s="14"/>
      <c r="AK12" s="14"/>
      <c r="AL12" s="1">
        <f>L12-AJ12-AK12</f>
        <v>0</v>
      </c>
      <c r="AM12" s="1">
        <f>AJ12-AK12</f>
        <v>0</v>
      </c>
      <c r="AO12" s="72">
        <v>66658450</v>
      </c>
      <c r="AP12" s="78">
        <f>ROUND(AO12*0.937,0)</f>
        <v>62458968</v>
      </c>
    </row>
    <row r="13" spans="1:42" ht="18" customHeight="1" x14ac:dyDescent="0.25">
      <c r="A13" s="5">
        <f>A12+1</f>
        <v>2</v>
      </c>
      <c r="B13" s="47"/>
      <c r="C13" s="9" t="s">
        <v>19</v>
      </c>
      <c r="D13" s="10">
        <v>1</v>
      </c>
      <c r="E13" s="11"/>
      <c r="F13" s="12"/>
      <c r="G13" s="24">
        <f t="shared" ref="G13:G15" si="5">ROUND(F13*0.18,2)</f>
        <v>0</v>
      </c>
      <c r="H13" s="24">
        <f t="shared" ref="H13:H15" si="6">G13+F13</f>
        <v>0</v>
      </c>
      <c r="I13" s="12"/>
      <c r="J13" s="12"/>
      <c r="K13" s="26">
        <f>ROUND(F13*$B$51,4)-ROUND(F13*$B$51,2)</f>
        <v>0</v>
      </c>
      <c r="L13" s="12"/>
      <c r="M13" s="26">
        <f>ROUND(F13*$B$51,4)-ROUND(F13*$B$51,2)</f>
        <v>0</v>
      </c>
      <c r="N13" s="12"/>
      <c r="O13" s="24">
        <f t="shared" ref="O13:O15" si="7">F13-L13-J13-N13</f>
        <v>0</v>
      </c>
      <c r="P13" s="13"/>
      <c r="Q13" s="13"/>
      <c r="R13" s="13"/>
      <c r="S13" s="13" t="e">
        <f>ROUND($F13/$D13*#REF!,2)</f>
        <v>#REF!</v>
      </c>
      <c r="T13" s="13" t="e">
        <f>ROUND($F13/$D13*#REF!,2)</f>
        <v>#REF!</v>
      </c>
      <c r="U13" s="13" t="e">
        <f>ROUND($F13/$D13*#REF!,2)</f>
        <v>#REF!</v>
      </c>
      <c r="V13" s="13" t="e">
        <f>ROUND($F13/$D13*#REF!,2)</f>
        <v>#REF!</v>
      </c>
      <c r="W13" s="13" t="e">
        <f>ROUND($F13/$D13*#REF!,2)</f>
        <v>#REF!</v>
      </c>
      <c r="X13" s="28" t="e">
        <f t="shared" ref="X13:X15" si="8">F13-SUM(P13:W13)</f>
        <v>#REF!</v>
      </c>
      <c r="Y13" s="43"/>
      <c r="Z13" s="43"/>
      <c r="AA13" s="12"/>
      <c r="AB13" s="12"/>
      <c r="AC13" s="12"/>
      <c r="AD13" s="12" t="e">
        <f>ROUND(S13*(1-$B$51-$B$50),2)</f>
        <v>#REF!</v>
      </c>
      <c r="AE13" s="12" t="e">
        <f>ROUND(T13*(1-$B$51-$B$50),2)</f>
        <v>#REF!</v>
      </c>
      <c r="AF13" s="12" t="e">
        <f>ROUND(U13*(1-$B$51-$B$50),2)</f>
        <v>#REF!</v>
      </c>
      <c r="AG13" s="12" t="e">
        <f>ROUND(V13*(1-$B$51-$B$50),2)</f>
        <v>#REF!</v>
      </c>
      <c r="AH13" s="12" t="e">
        <f>ROUND(W13*(1-$B$51-$B$50),2)</f>
        <v>#REF!</v>
      </c>
      <c r="AI13" s="24" t="e">
        <f t="shared" ref="AI13:AI15" si="9">N13-SUM(AA13:AH13)</f>
        <v>#REF!</v>
      </c>
      <c r="AJ13" s="14"/>
      <c r="AK13" s="14"/>
      <c r="AL13" s="1">
        <f t="shared" ref="AL13:AL24" si="10">L13-AJ13-AK13</f>
        <v>0</v>
      </c>
      <c r="AM13" s="1">
        <f t="shared" ref="AM13:AM24" si="11">AJ13-AK13</f>
        <v>0</v>
      </c>
      <c r="AO13" s="72">
        <v>2915610</v>
      </c>
      <c r="AP13" s="78">
        <f t="shared" ref="AP13:AP24" si="12">ROUND(AO13*0.937,0)</f>
        <v>2731927</v>
      </c>
    </row>
    <row r="14" spans="1:42" ht="18" customHeight="1" x14ac:dyDescent="0.25">
      <c r="A14" s="5">
        <f t="shared" ref="A14:A27" si="13">A13+1</f>
        <v>3</v>
      </c>
      <c r="B14" s="47"/>
      <c r="C14" s="9" t="s">
        <v>19</v>
      </c>
      <c r="D14" s="10">
        <v>1</v>
      </c>
      <c r="E14" s="11"/>
      <c r="F14" s="12"/>
      <c r="G14" s="24">
        <f t="shared" si="5"/>
        <v>0</v>
      </c>
      <c r="H14" s="24">
        <f t="shared" si="6"/>
        <v>0</v>
      </c>
      <c r="I14" s="12"/>
      <c r="J14" s="12"/>
      <c r="K14" s="26">
        <f>ROUND(F14*$B$51,4)-ROUND(F14*$B$51,2)</f>
        <v>0</v>
      </c>
      <c r="L14" s="12"/>
      <c r="M14" s="26">
        <f>ROUND(F14*$B$51,4)-ROUND(F14*$B$51,2)</f>
        <v>0</v>
      </c>
      <c r="N14" s="12"/>
      <c r="O14" s="24">
        <f t="shared" si="7"/>
        <v>0</v>
      </c>
      <c r="P14" s="13"/>
      <c r="Q14" s="13"/>
      <c r="R14" s="13"/>
      <c r="S14" s="13" t="e">
        <f>ROUND($F14/$D14*#REF!,2)</f>
        <v>#REF!</v>
      </c>
      <c r="T14" s="13" t="e">
        <f>ROUND($F14/$D14*#REF!,2)</f>
        <v>#REF!</v>
      </c>
      <c r="U14" s="13" t="e">
        <f>ROUND($F14/$D14*#REF!,2)</f>
        <v>#REF!</v>
      </c>
      <c r="V14" s="13" t="e">
        <f>ROUND($F14/$D14*#REF!,2)</f>
        <v>#REF!</v>
      </c>
      <c r="W14" s="13" t="e">
        <f>ROUND($F14/$D14*#REF!,2)</f>
        <v>#REF!</v>
      </c>
      <c r="X14" s="28" t="e">
        <f t="shared" si="8"/>
        <v>#REF!</v>
      </c>
      <c r="Y14" s="43"/>
      <c r="Z14" s="43"/>
      <c r="AA14" s="12"/>
      <c r="AB14" s="12"/>
      <c r="AC14" s="12"/>
      <c r="AD14" s="12" t="e">
        <f>ROUND(S14*(1-$B$51-$B$50),2)</f>
        <v>#REF!</v>
      </c>
      <c r="AE14" s="12" t="e">
        <f>ROUND(T14*(1-$B$51-$B$50),2)</f>
        <v>#REF!</v>
      </c>
      <c r="AF14" s="12" t="e">
        <f>ROUND(U14*(1-$B$51-$B$50),2)</f>
        <v>#REF!</v>
      </c>
      <c r="AG14" s="12" t="e">
        <f>ROUND(V14*(1-$B$51-$B$50),2)</f>
        <v>#REF!</v>
      </c>
      <c r="AH14" s="12" t="e">
        <f>ROUND(W14*(1-$B$51-$B$50),2)</f>
        <v>#REF!</v>
      </c>
      <c r="AI14" s="24" t="e">
        <f t="shared" si="9"/>
        <v>#REF!</v>
      </c>
      <c r="AJ14" s="14"/>
      <c r="AK14" s="14"/>
      <c r="AL14" s="1">
        <f t="shared" si="10"/>
        <v>0</v>
      </c>
      <c r="AM14" s="1">
        <f t="shared" si="11"/>
        <v>0</v>
      </c>
      <c r="AO14" s="72">
        <v>5578510</v>
      </c>
      <c r="AP14" s="78">
        <f t="shared" si="12"/>
        <v>5227064</v>
      </c>
    </row>
    <row r="15" spans="1:42" ht="18" customHeight="1" x14ac:dyDescent="0.25">
      <c r="A15" s="5">
        <f t="shared" si="13"/>
        <v>4</v>
      </c>
      <c r="B15" s="47"/>
      <c r="C15" s="9" t="s">
        <v>19</v>
      </c>
      <c r="D15" s="10">
        <v>1</v>
      </c>
      <c r="E15" s="11"/>
      <c r="F15" s="12"/>
      <c r="G15" s="24">
        <f t="shared" si="5"/>
        <v>0</v>
      </c>
      <c r="H15" s="24">
        <f t="shared" si="6"/>
        <v>0</v>
      </c>
      <c r="I15" s="12"/>
      <c r="J15" s="12"/>
      <c r="K15" s="26">
        <f>ROUND(F15*$B$51,4)-ROUND(F15*$B$51,2)</f>
        <v>0</v>
      </c>
      <c r="L15" s="12"/>
      <c r="M15" s="26">
        <f>ROUND(F15*$B$51,4)-ROUND(F15*$B$51,2)</f>
        <v>0</v>
      </c>
      <c r="N15" s="12"/>
      <c r="O15" s="24">
        <f t="shared" si="7"/>
        <v>0</v>
      </c>
      <c r="P15" s="13"/>
      <c r="Q15" s="13"/>
      <c r="R15" s="13"/>
      <c r="S15" s="13" t="e">
        <f>ROUND($F15/$D15*#REF!,2)</f>
        <v>#REF!</v>
      </c>
      <c r="T15" s="13" t="e">
        <f>ROUND($F15/$D15*#REF!,2)</f>
        <v>#REF!</v>
      </c>
      <c r="U15" s="13" t="e">
        <f>ROUND($F15/$D15*#REF!,2)</f>
        <v>#REF!</v>
      </c>
      <c r="V15" s="13" t="e">
        <f>ROUND($F15/$D15*#REF!,2)</f>
        <v>#REF!</v>
      </c>
      <c r="W15" s="13" t="e">
        <f>ROUND($F15/$D15*#REF!,2)</f>
        <v>#REF!</v>
      </c>
      <c r="X15" s="28" t="e">
        <f t="shared" si="8"/>
        <v>#REF!</v>
      </c>
      <c r="Y15" s="43"/>
      <c r="Z15" s="43"/>
      <c r="AA15" s="12"/>
      <c r="AB15" s="12"/>
      <c r="AC15" s="12"/>
      <c r="AD15" s="12" t="e">
        <f>ROUND(S15*(1-$B$51-$B$50),2)</f>
        <v>#REF!</v>
      </c>
      <c r="AE15" s="12" t="e">
        <f>ROUND(T15*(1-$B$51-$B$50),2)</f>
        <v>#REF!</v>
      </c>
      <c r="AF15" s="12" t="e">
        <f>ROUND(U15*(1-$B$51-$B$50),2)</f>
        <v>#REF!</v>
      </c>
      <c r="AG15" s="12" t="e">
        <f>ROUND(V15*(1-$B$51-$B$50),2)</f>
        <v>#REF!</v>
      </c>
      <c r="AH15" s="12" t="e">
        <f>ROUND(W15*(1-$B$51-$B$50),2)</f>
        <v>#REF!</v>
      </c>
      <c r="AI15" s="24" t="e">
        <f t="shared" si="9"/>
        <v>#REF!</v>
      </c>
      <c r="AJ15" s="14"/>
      <c r="AK15" s="14"/>
      <c r="AL15" s="1">
        <f t="shared" si="10"/>
        <v>0</v>
      </c>
      <c r="AM15" s="1">
        <f t="shared" si="11"/>
        <v>0</v>
      </c>
      <c r="AO15" s="72">
        <v>10249920</v>
      </c>
      <c r="AP15" s="78">
        <f t="shared" si="12"/>
        <v>9604175</v>
      </c>
    </row>
    <row r="16" spans="1:42" ht="18" customHeight="1" x14ac:dyDescent="0.25">
      <c r="A16" s="57"/>
      <c r="B16" s="49" t="s">
        <v>45</v>
      </c>
      <c r="C16" s="50"/>
      <c r="D16" s="51"/>
      <c r="E16" s="58"/>
      <c r="F16" s="59"/>
      <c r="G16" s="59"/>
      <c r="H16" s="59"/>
      <c r="I16" s="59"/>
      <c r="J16" s="59"/>
      <c r="K16" s="60"/>
      <c r="L16" s="59"/>
      <c r="M16" s="60"/>
      <c r="N16" s="59"/>
      <c r="O16" s="59"/>
      <c r="P16" s="61"/>
      <c r="Q16" s="61"/>
      <c r="R16" s="61"/>
      <c r="S16" s="61"/>
      <c r="T16" s="61"/>
      <c r="U16" s="61"/>
      <c r="V16" s="61"/>
      <c r="W16" s="61"/>
      <c r="X16" s="61"/>
      <c r="Y16" s="62"/>
      <c r="Z16" s="62"/>
      <c r="AA16" s="59"/>
      <c r="AB16" s="59"/>
      <c r="AC16" s="59"/>
      <c r="AD16" s="59"/>
      <c r="AE16" s="59"/>
      <c r="AF16" s="59"/>
      <c r="AG16" s="59"/>
      <c r="AH16" s="59"/>
      <c r="AI16" s="59"/>
      <c r="AJ16" s="63"/>
      <c r="AK16" s="63"/>
      <c r="AL16" s="1">
        <f t="shared" si="10"/>
        <v>0</v>
      </c>
      <c r="AM16" s="1">
        <f t="shared" si="11"/>
        <v>0</v>
      </c>
      <c r="AO16" s="73"/>
      <c r="AP16" s="78">
        <f t="shared" si="12"/>
        <v>0</v>
      </c>
    </row>
    <row r="17" spans="1:42" ht="18" customHeight="1" x14ac:dyDescent="0.25">
      <c r="A17" s="5">
        <v>1</v>
      </c>
      <c r="B17" s="47"/>
      <c r="C17" s="9" t="s">
        <v>19</v>
      </c>
      <c r="D17" s="10">
        <v>1</v>
      </c>
      <c r="E17" s="11"/>
      <c r="F17" s="12"/>
      <c r="G17" s="24">
        <f>ROUND(F17*0.18,2)</f>
        <v>0</v>
      </c>
      <c r="H17" s="24">
        <f t="shared" ref="H17:H19" si="14">G17+F17</f>
        <v>0</v>
      </c>
      <c r="I17" s="12"/>
      <c r="J17" s="12"/>
      <c r="K17" s="26">
        <f>ROUND(F17*$B$51,4)-ROUND(F17*$B$51,2)</f>
        <v>0</v>
      </c>
      <c r="L17" s="12"/>
      <c r="M17" s="26">
        <f>ROUND(F17*$B$51,4)-ROUND(F17*$B$51,2)</f>
        <v>0</v>
      </c>
      <c r="N17" s="12"/>
      <c r="O17" s="24">
        <f t="shared" ref="O17:O19" si="15">F17-L17-J17-N17</f>
        <v>0</v>
      </c>
      <c r="P17" s="13"/>
      <c r="Q17" s="13"/>
      <c r="R17" s="13"/>
      <c r="S17" s="13" t="e">
        <f>ROUND($F17/$D17*#REF!,2)</f>
        <v>#REF!</v>
      </c>
      <c r="T17" s="13" t="e">
        <f>ROUND($F17/$D17*#REF!,2)</f>
        <v>#REF!</v>
      </c>
      <c r="U17" s="13" t="e">
        <f>ROUND($F17/$D17*#REF!,2)</f>
        <v>#REF!</v>
      </c>
      <c r="V17" s="13" t="e">
        <f>ROUND($F17/$D17*#REF!,2)</f>
        <v>#REF!</v>
      </c>
      <c r="W17" s="13" t="e">
        <f>ROUND($F17/$D17*#REF!,2)</f>
        <v>#REF!</v>
      </c>
      <c r="X17" s="28" t="e">
        <f t="shared" ref="X17:X19" si="16">F17-SUM(P17:W17)</f>
        <v>#REF!</v>
      </c>
      <c r="Y17" s="43"/>
      <c r="Z17" s="43"/>
      <c r="AA17" s="12"/>
      <c r="AB17" s="12"/>
      <c r="AC17" s="12"/>
      <c r="AD17" s="12" t="e">
        <f>ROUND(S17*(1-$B$51-$B$50),2)</f>
        <v>#REF!</v>
      </c>
      <c r="AE17" s="12" t="e">
        <f>ROUND(T17*(1-$B$51-$B$50),2)</f>
        <v>#REF!</v>
      </c>
      <c r="AF17" s="12" t="e">
        <f>ROUND(U17*(1-$B$51-$B$50),2)</f>
        <v>#REF!</v>
      </c>
      <c r="AG17" s="12" t="e">
        <f>ROUND(V17*(1-$B$51-$B$50),2)</f>
        <v>#REF!</v>
      </c>
      <c r="AH17" s="12" t="e">
        <f>ROUND(W17*(1-$B$51-$B$50),2)</f>
        <v>#REF!</v>
      </c>
      <c r="AI17" s="24" t="e">
        <f t="shared" ref="AI17:AI19" si="17">N17-SUM(AA17:AH17)</f>
        <v>#REF!</v>
      </c>
      <c r="AJ17" s="14"/>
      <c r="AK17" s="14"/>
      <c r="AL17" s="1">
        <f t="shared" si="10"/>
        <v>0</v>
      </c>
      <c r="AM17" s="1">
        <f t="shared" si="11"/>
        <v>0</v>
      </c>
      <c r="AO17" s="72">
        <v>20130850</v>
      </c>
      <c r="AP17" s="78">
        <f t="shared" si="12"/>
        <v>18862606</v>
      </c>
    </row>
    <row r="18" spans="1:42" ht="18" customHeight="1" x14ac:dyDescent="0.25">
      <c r="A18" s="5">
        <f t="shared" si="13"/>
        <v>2</v>
      </c>
      <c r="B18" s="47"/>
      <c r="C18" s="9" t="s">
        <v>19</v>
      </c>
      <c r="D18" s="10">
        <v>1</v>
      </c>
      <c r="E18" s="11"/>
      <c r="F18" s="12"/>
      <c r="G18" s="24">
        <f t="shared" ref="G18:G19" si="18">ROUND(F18*0.18,2)</f>
        <v>0</v>
      </c>
      <c r="H18" s="24">
        <f t="shared" si="14"/>
        <v>0</v>
      </c>
      <c r="I18" s="12"/>
      <c r="J18" s="12"/>
      <c r="K18" s="26">
        <f>ROUND(F18*$B$51,4)-ROUND(F18*$B$51,2)</f>
        <v>0</v>
      </c>
      <c r="L18" s="12"/>
      <c r="M18" s="26">
        <f>ROUND(F18*$B$51,4)-ROUND(F18*$B$51,2)</f>
        <v>0</v>
      </c>
      <c r="N18" s="12"/>
      <c r="O18" s="24">
        <f t="shared" si="15"/>
        <v>0</v>
      </c>
      <c r="P18" s="13"/>
      <c r="Q18" s="13"/>
      <c r="R18" s="13"/>
      <c r="S18" s="13" t="e">
        <f>ROUND($F18/$D18*#REF!,2)</f>
        <v>#REF!</v>
      </c>
      <c r="T18" s="13" t="e">
        <f>ROUND($F18/$D18*#REF!,2)</f>
        <v>#REF!</v>
      </c>
      <c r="U18" s="13" t="e">
        <f>ROUND($F18/$D18*#REF!,2)</f>
        <v>#REF!</v>
      </c>
      <c r="V18" s="13" t="e">
        <f>ROUND($F18/$D18*#REF!,2)</f>
        <v>#REF!</v>
      </c>
      <c r="W18" s="13" t="e">
        <f>ROUND($F18/$D18*#REF!,2)</f>
        <v>#REF!</v>
      </c>
      <c r="X18" s="28" t="e">
        <f t="shared" si="16"/>
        <v>#REF!</v>
      </c>
      <c r="Y18" s="43"/>
      <c r="Z18" s="43"/>
      <c r="AA18" s="12"/>
      <c r="AB18" s="12"/>
      <c r="AC18" s="12"/>
      <c r="AD18" s="12" t="e">
        <f>ROUND(S18*(1-$B$51-$B$50),2)</f>
        <v>#REF!</v>
      </c>
      <c r="AE18" s="12" t="e">
        <f>ROUND(T18*(1-$B$51-$B$50),2)</f>
        <v>#REF!</v>
      </c>
      <c r="AF18" s="12" t="e">
        <f>ROUND(U18*(1-$B$51-$B$50),2)</f>
        <v>#REF!</v>
      </c>
      <c r="AG18" s="12" t="e">
        <f>ROUND(V18*(1-$B$51-$B$50),2)</f>
        <v>#REF!</v>
      </c>
      <c r="AH18" s="12" t="e">
        <f>ROUND(W18*(1-$B$51-$B$50),2)</f>
        <v>#REF!</v>
      </c>
      <c r="AI18" s="24" t="e">
        <f t="shared" si="17"/>
        <v>#REF!</v>
      </c>
      <c r="AJ18" s="14"/>
      <c r="AK18" s="14"/>
      <c r="AL18" s="1">
        <f t="shared" si="10"/>
        <v>0</v>
      </c>
      <c r="AM18" s="1">
        <f t="shared" si="11"/>
        <v>0</v>
      </c>
      <c r="AO18" s="72">
        <v>880510</v>
      </c>
      <c r="AP18" s="78">
        <f t="shared" si="12"/>
        <v>825038</v>
      </c>
    </row>
    <row r="19" spans="1:42" ht="18" customHeight="1" x14ac:dyDescent="0.25">
      <c r="A19" s="5">
        <f t="shared" si="13"/>
        <v>3</v>
      </c>
      <c r="B19" s="47"/>
      <c r="C19" s="9" t="s">
        <v>19</v>
      </c>
      <c r="D19" s="10">
        <v>1</v>
      </c>
      <c r="E19" s="11"/>
      <c r="F19" s="12"/>
      <c r="G19" s="24">
        <f t="shared" si="18"/>
        <v>0</v>
      </c>
      <c r="H19" s="24">
        <f t="shared" si="14"/>
        <v>0</v>
      </c>
      <c r="I19" s="12"/>
      <c r="J19" s="12"/>
      <c r="K19" s="26">
        <f>ROUND(F19*$B$51,4)-ROUND(F19*$B$51,2)</f>
        <v>0</v>
      </c>
      <c r="L19" s="12"/>
      <c r="M19" s="26">
        <f>ROUND(F19*$B$51,4)-ROUND(F19*$B$51,2)</f>
        <v>0</v>
      </c>
      <c r="N19" s="12"/>
      <c r="O19" s="24">
        <f t="shared" si="15"/>
        <v>0</v>
      </c>
      <c r="P19" s="13"/>
      <c r="Q19" s="13"/>
      <c r="R19" s="13"/>
      <c r="S19" s="13" t="e">
        <f>ROUND($F19/$D19*#REF!,2)</f>
        <v>#REF!</v>
      </c>
      <c r="T19" s="13" t="e">
        <f>ROUND($F19/$D19*#REF!,2)</f>
        <v>#REF!</v>
      </c>
      <c r="U19" s="13" t="e">
        <f>ROUND($F19/$D19*#REF!,2)</f>
        <v>#REF!</v>
      </c>
      <c r="V19" s="13" t="e">
        <f>ROUND($F19/$D19*#REF!,2)</f>
        <v>#REF!</v>
      </c>
      <c r="W19" s="13" t="e">
        <f>ROUND($F19/$D19*#REF!,2)</f>
        <v>#REF!</v>
      </c>
      <c r="X19" s="28" t="e">
        <f t="shared" si="16"/>
        <v>#REF!</v>
      </c>
      <c r="Y19" s="43"/>
      <c r="Z19" s="43"/>
      <c r="AA19" s="12"/>
      <c r="AB19" s="12"/>
      <c r="AC19" s="12"/>
      <c r="AD19" s="12" t="e">
        <f>ROUND(S19*(1-$B$51-$B$50),2)</f>
        <v>#REF!</v>
      </c>
      <c r="AE19" s="12" t="e">
        <f>ROUND(T19*(1-$B$51-$B$50),2)</f>
        <v>#REF!</v>
      </c>
      <c r="AF19" s="12" t="e">
        <f>ROUND(U19*(1-$B$51-$B$50),2)</f>
        <v>#REF!</v>
      </c>
      <c r="AG19" s="12" t="e">
        <f>ROUND(V19*(1-$B$51-$B$50),2)</f>
        <v>#REF!</v>
      </c>
      <c r="AH19" s="12" t="e">
        <f>ROUND(W19*(1-$B$51-$B$50),2)</f>
        <v>#REF!</v>
      </c>
      <c r="AI19" s="24" t="e">
        <f t="shared" si="17"/>
        <v>#REF!</v>
      </c>
      <c r="AJ19" s="14"/>
      <c r="AK19" s="14"/>
      <c r="AL19" s="1">
        <f t="shared" si="10"/>
        <v>0</v>
      </c>
      <c r="AM19" s="1">
        <f t="shared" si="11"/>
        <v>0</v>
      </c>
      <c r="AO19" s="72">
        <v>1684710</v>
      </c>
      <c r="AP19" s="78">
        <f t="shared" si="12"/>
        <v>1578573</v>
      </c>
    </row>
    <row r="20" spans="1:42" ht="18" customHeight="1" x14ac:dyDescent="0.25">
      <c r="A20" s="57"/>
      <c r="B20" s="52" t="s">
        <v>44</v>
      </c>
      <c r="C20" s="50"/>
      <c r="D20" s="51"/>
      <c r="E20" s="58"/>
      <c r="F20" s="59"/>
      <c r="G20" s="59"/>
      <c r="H20" s="59"/>
      <c r="I20" s="59"/>
      <c r="J20" s="59"/>
      <c r="K20" s="60"/>
      <c r="L20" s="59"/>
      <c r="M20" s="60"/>
      <c r="N20" s="59"/>
      <c r="O20" s="59"/>
      <c r="P20" s="61"/>
      <c r="Q20" s="61"/>
      <c r="R20" s="61"/>
      <c r="S20" s="61"/>
      <c r="T20" s="61"/>
      <c r="U20" s="61"/>
      <c r="V20" s="61"/>
      <c r="W20" s="61"/>
      <c r="X20" s="61"/>
      <c r="Y20" s="62"/>
      <c r="Z20" s="62"/>
      <c r="AA20" s="59"/>
      <c r="AB20" s="59"/>
      <c r="AC20" s="59"/>
      <c r="AD20" s="59"/>
      <c r="AE20" s="59"/>
      <c r="AF20" s="59"/>
      <c r="AG20" s="59"/>
      <c r="AH20" s="59"/>
      <c r="AI20" s="59"/>
      <c r="AJ20" s="63"/>
      <c r="AK20" s="63"/>
      <c r="AL20" s="1">
        <f t="shared" si="10"/>
        <v>0</v>
      </c>
      <c r="AM20" s="1">
        <f t="shared" si="11"/>
        <v>0</v>
      </c>
      <c r="AO20" s="73"/>
      <c r="AP20" s="78">
        <f t="shared" si="12"/>
        <v>0</v>
      </c>
    </row>
    <row r="21" spans="1:42" ht="18" customHeight="1" x14ac:dyDescent="0.25">
      <c r="A21" s="5">
        <v>1</v>
      </c>
      <c r="B21" s="47"/>
      <c r="C21" s="9" t="s">
        <v>19</v>
      </c>
      <c r="D21" s="10">
        <v>1</v>
      </c>
      <c r="E21" s="11"/>
      <c r="F21" s="12"/>
      <c r="G21" s="24">
        <f>ROUND(F21*0.18,2)</f>
        <v>0</v>
      </c>
      <c r="H21" s="24">
        <f t="shared" ref="H21:H23" si="19">G21+F21</f>
        <v>0</v>
      </c>
      <c r="I21" s="12"/>
      <c r="J21" s="12"/>
      <c r="K21" s="26">
        <f>ROUND(F21*$B$51,4)-ROUND(F21*$B$51,2)</f>
        <v>0</v>
      </c>
      <c r="L21" s="12"/>
      <c r="M21" s="26">
        <f>ROUND(F21*$B$51,4)-ROUND(F21*$B$51,2)</f>
        <v>0</v>
      </c>
      <c r="N21" s="12"/>
      <c r="O21" s="24">
        <f t="shared" ref="O21:O23" si="20">F21-L21-J21-N21</f>
        <v>0</v>
      </c>
      <c r="P21" s="13"/>
      <c r="Q21" s="13"/>
      <c r="R21" s="13"/>
      <c r="S21" s="13" t="e">
        <f>ROUND($F21/$D21*#REF!,2)</f>
        <v>#REF!</v>
      </c>
      <c r="T21" s="13" t="e">
        <f>ROUND($F21/$D21*#REF!,2)</f>
        <v>#REF!</v>
      </c>
      <c r="U21" s="13" t="e">
        <f>ROUND($F21/$D21*#REF!,2)</f>
        <v>#REF!</v>
      </c>
      <c r="V21" s="13" t="e">
        <f>ROUND($F21/$D21*#REF!,2)</f>
        <v>#REF!</v>
      </c>
      <c r="W21" s="13" t="e">
        <f>ROUND($F21/$D21*#REF!,2)</f>
        <v>#REF!</v>
      </c>
      <c r="X21" s="28" t="e">
        <f t="shared" ref="X21:X23" si="21">F21-SUM(P21:W21)</f>
        <v>#REF!</v>
      </c>
      <c r="Y21" s="43"/>
      <c r="Z21" s="43"/>
      <c r="AA21" s="12"/>
      <c r="AB21" s="12"/>
      <c r="AC21" s="12"/>
      <c r="AD21" s="12" t="e">
        <f>ROUND(S21*(1-$B$51-$B$50),2)</f>
        <v>#REF!</v>
      </c>
      <c r="AE21" s="12" t="e">
        <f>ROUND(T21*(1-$B$51-$B$50),2)</f>
        <v>#REF!</v>
      </c>
      <c r="AF21" s="12" t="e">
        <f>ROUND(U21*(1-$B$51-$B$50),2)</f>
        <v>#REF!</v>
      </c>
      <c r="AG21" s="12" t="e">
        <f>ROUND(V21*(1-$B$51-$B$50),2)</f>
        <v>#REF!</v>
      </c>
      <c r="AH21" s="12" t="e">
        <f>ROUND(W21*(1-$B$51-$B$50),2)</f>
        <v>#REF!</v>
      </c>
      <c r="AI21" s="24" t="e">
        <f t="shared" ref="AI21:AI23" si="22">N21-SUM(AA21:AH21)</f>
        <v>#REF!</v>
      </c>
      <c r="AJ21" s="14"/>
      <c r="AK21" s="14"/>
      <c r="AL21" s="1">
        <f t="shared" si="10"/>
        <v>0</v>
      </c>
      <c r="AM21" s="1">
        <f t="shared" si="11"/>
        <v>0</v>
      </c>
      <c r="AO21" s="72">
        <v>33502540</v>
      </c>
      <c r="AP21" s="78">
        <f t="shared" si="12"/>
        <v>31391880</v>
      </c>
    </row>
    <row r="22" spans="1:42" ht="18" customHeight="1" x14ac:dyDescent="0.25">
      <c r="A22" s="5">
        <f t="shared" si="13"/>
        <v>2</v>
      </c>
      <c r="B22" s="47"/>
      <c r="C22" s="9" t="s">
        <v>19</v>
      </c>
      <c r="D22" s="10">
        <v>1</v>
      </c>
      <c r="E22" s="11"/>
      <c r="F22" s="12"/>
      <c r="G22" s="24">
        <f t="shared" ref="G22:G23" si="23">ROUND(F22*0.18,2)</f>
        <v>0</v>
      </c>
      <c r="H22" s="24">
        <f t="shared" si="19"/>
        <v>0</v>
      </c>
      <c r="I22" s="12"/>
      <c r="J22" s="12"/>
      <c r="K22" s="26">
        <f>ROUND(F22*$B$51,4)-ROUND(F22*$B$51,2)</f>
        <v>0</v>
      </c>
      <c r="L22" s="12"/>
      <c r="M22" s="26">
        <f>ROUND(F22*$B$51,4)-ROUND(F22*$B$51,2)</f>
        <v>0</v>
      </c>
      <c r="N22" s="12"/>
      <c r="O22" s="24">
        <f t="shared" si="20"/>
        <v>0</v>
      </c>
      <c r="P22" s="13"/>
      <c r="Q22" s="13"/>
      <c r="R22" s="13"/>
      <c r="S22" s="13" t="e">
        <f>ROUND($F22/$D22*#REF!,2)</f>
        <v>#REF!</v>
      </c>
      <c r="T22" s="13" t="e">
        <f>ROUND($F22/$D22*#REF!,2)</f>
        <v>#REF!</v>
      </c>
      <c r="U22" s="13" t="e">
        <f>ROUND($F22/$D22*#REF!,2)</f>
        <v>#REF!</v>
      </c>
      <c r="V22" s="13" t="e">
        <f>ROUND($F22/$D22*#REF!,2)</f>
        <v>#REF!</v>
      </c>
      <c r="W22" s="13" t="e">
        <f>ROUND($F22/$D22*#REF!,2)</f>
        <v>#REF!</v>
      </c>
      <c r="X22" s="28" t="e">
        <f t="shared" si="21"/>
        <v>#REF!</v>
      </c>
      <c r="Y22" s="43"/>
      <c r="Z22" s="43"/>
      <c r="AA22" s="12"/>
      <c r="AB22" s="12"/>
      <c r="AC22" s="12"/>
      <c r="AD22" s="12" t="e">
        <f>ROUND(S22*(1-$B$51-$B$50),2)</f>
        <v>#REF!</v>
      </c>
      <c r="AE22" s="12" t="e">
        <f>ROUND(T22*(1-$B$51-$B$50),2)</f>
        <v>#REF!</v>
      </c>
      <c r="AF22" s="12" t="e">
        <f>ROUND(U22*(1-$B$51-$B$50),2)</f>
        <v>#REF!</v>
      </c>
      <c r="AG22" s="12" t="e">
        <f>ROUND(V22*(1-$B$51-$B$50),2)</f>
        <v>#REF!</v>
      </c>
      <c r="AH22" s="12" t="e">
        <f>ROUND(W22*(1-$B$51-$B$50),2)</f>
        <v>#REF!</v>
      </c>
      <c r="AI22" s="24" t="e">
        <f t="shared" si="22"/>
        <v>#REF!</v>
      </c>
      <c r="AJ22" s="14"/>
      <c r="AK22" s="14"/>
      <c r="AL22" s="1">
        <f t="shared" si="10"/>
        <v>0</v>
      </c>
      <c r="AM22" s="1">
        <f t="shared" si="11"/>
        <v>0</v>
      </c>
      <c r="AO22" s="72">
        <v>1465380</v>
      </c>
      <c r="AP22" s="78">
        <f t="shared" si="12"/>
        <v>1373061</v>
      </c>
    </row>
    <row r="23" spans="1:42" ht="18" customHeight="1" x14ac:dyDescent="0.25">
      <c r="A23" s="5">
        <f t="shared" si="13"/>
        <v>3</v>
      </c>
      <c r="B23" s="47"/>
      <c r="C23" s="9" t="s">
        <v>19</v>
      </c>
      <c r="D23" s="10">
        <v>1</v>
      </c>
      <c r="E23" s="11"/>
      <c r="F23" s="12"/>
      <c r="G23" s="24">
        <f t="shared" si="23"/>
        <v>0</v>
      </c>
      <c r="H23" s="24">
        <f t="shared" si="19"/>
        <v>0</v>
      </c>
      <c r="I23" s="12"/>
      <c r="J23" s="12"/>
      <c r="K23" s="26">
        <f>ROUND(F23*$B$51,4)-ROUND(F23*$B$51,2)</f>
        <v>0</v>
      </c>
      <c r="L23" s="12"/>
      <c r="M23" s="26">
        <f>ROUND(F23*$B$51,4)-ROUND(F23*$B$51,2)</f>
        <v>0</v>
      </c>
      <c r="N23" s="12"/>
      <c r="O23" s="24">
        <f t="shared" si="20"/>
        <v>0</v>
      </c>
      <c r="P23" s="13"/>
      <c r="Q23" s="13"/>
      <c r="R23" s="13"/>
      <c r="S23" s="13" t="e">
        <f>ROUND($F23/$D23*#REF!,2)</f>
        <v>#REF!</v>
      </c>
      <c r="T23" s="13" t="e">
        <f>ROUND($F23/$D23*#REF!,2)</f>
        <v>#REF!</v>
      </c>
      <c r="U23" s="13" t="e">
        <f>ROUND($F23/$D23*#REF!,2)</f>
        <v>#REF!</v>
      </c>
      <c r="V23" s="13" t="e">
        <f>ROUND($F23/$D23*#REF!,2)</f>
        <v>#REF!</v>
      </c>
      <c r="W23" s="13" t="e">
        <f>ROUND($F23/$D23*#REF!,2)</f>
        <v>#REF!</v>
      </c>
      <c r="X23" s="28" t="e">
        <f t="shared" si="21"/>
        <v>#REF!</v>
      </c>
      <c r="Y23" s="43"/>
      <c r="Z23" s="43"/>
      <c r="AA23" s="12"/>
      <c r="AB23" s="12"/>
      <c r="AC23" s="12"/>
      <c r="AD23" s="12" t="e">
        <f>ROUND(S23*(1-$B$51-$B$50),2)</f>
        <v>#REF!</v>
      </c>
      <c r="AE23" s="12" t="e">
        <f>ROUND(T23*(1-$B$51-$B$50),2)</f>
        <v>#REF!</v>
      </c>
      <c r="AF23" s="12" t="e">
        <f>ROUND(U23*(1-$B$51-$B$50),2)</f>
        <v>#REF!</v>
      </c>
      <c r="AG23" s="12" t="e">
        <f>ROUND(V23*(1-$B$51-$B$50),2)</f>
        <v>#REF!</v>
      </c>
      <c r="AH23" s="12" t="e">
        <f>ROUND(W23*(1-$B$51-$B$50),2)</f>
        <v>#REF!</v>
      </c>
      <c r="AI23" s="24" t="e">
        <f t="shared" si="22"/>
        <v>#REF!</v>
      </c>
      <c r="AJ23" s="14"/>
      <c r="AK23" s="14"/>
      <c r="AL23" s="1">
        <f t="shared" si="10"/>
        <v>0</v>
      </c>
      <c r="AM23" s="1">
        <f t="shared" si="11"/>
        <v>0</v>
      </c>
      <c r="AO23" s="72">
        <v>3604830</v>
      </c>
      <c r="AP23" s="78">
        <f t="shared" si="12"/>
        <v>3377726</v>
      </c>
    </row>
    <row r="24" spans="1:42" ht="18" customHeight="1" x14ac:dyDescent="0.25">
      <c r="A24" s="57"/>
      <c r="B24" s="49" t="s">
        <v>52</v>
      </c>
      <c r="C24" s="50"/>
      <c r="D24" s="51"/>
      <c r="E24" s="58"/>
      <c r="F24" s="59"/>
      <c r="G24" s="59"/>
      <c r="H24" s="59"/>
      <c r="I24" s="59"/>
      <c r="J24" s="59"/>
      <c r="K24" s="60"/>
      <c r="L24" s="59"/>
      <c r="M24" s="60"/>
      <c r="N24" s="59"/>
      <c r="O24" s="59"/>
      <c r="P24" s="61"/>
      <c r="Q24" s="61"/>
      <c r="R24" s="61"/>
      <c r="S24" s="61"/>
      <c r="T24" s="61"/>
      <c r="U24" s="61"/>
      <c r="V24" s="61"/>
      <c r="W24" s="61"/>
      <c r="X24" s="61"/>
      <c r="Y24" s="62"/>
      <c r="Z24" s="62"/>
      <c r="AA24" s="59"/>
      <c r="AB24" s="59"/>
      <c r="AC24" s="59"/>
      <c r="AD24" s="59"/>
      <c r="AE24" s="59"/>
      <c r="AF24" s="59"/>
      <c r="AG24" s="59"/>
      <c r="AH24" s="59"/>
      <c r="AI24" s="59"/>
      <c r="AJ24" s="63"/>
      <c r="AK24" s="63"/>
      <c r="AL24" s="1">
        <f t="shared" si="10"/>
        <v>0</v>
      </c>
      <c r="AM24" s="1">
        <f t="shared" si="11"/>
        <v>0</v>
      </c>
      <c r="AO24" s="73"/>
      <c r="AP24" s="78">
        <f t="shared" si="12"/>
        <v>0</v>
      </c>
    </row>
    <row r="25" spans="1:42" ht="18" customHeight="1" x14ac:dyDescent="0.25">
      <c r="A25" s="5">
        <v>1</v>
      </c>
      <c r="B25" s="47"/>
      <c r="C25" s="9" t="s">
        <v>19</v>
      </c>
      <c r="D25" s="10">
        <v>1</v>
      </c>
      <c r="E25" s="11"/>
      <c r="F25" s="12"/>
      <c r="G25" s="24">
        <f>ROUND(F25*0.18,2)</f>
        <v>0</v>
      </c>
      <c r="H25" s="24">
        <f t="shared" ref="H25:H27" si="24">G25+F25</f>
        <v>0</v>
      </c>
      <c r="I25" s="12"/>
      <c r="J25" s="12"/>
      <c r="K25" s="26">
        <f>ROUND(F25*$B$51,4)-ROUND(F25*$B$51,2)</f>
        <v>0</v>
      </c>
      <c r="L25" s="12"/>
      <c r="M25" s="26">
        <f>ROUND(F25*$B$51,4)-ROUND(F25*$B$51,2)</f>
        <v>0</v>
      </c>
      <c r="N25" s="12"/>
      <c r="O25" s="24">
        <f t="shared" ref="O25:O27" si="25">F25-L25-J25-N25</f>
        <v>0</v>
      </c>
      <c r="P25" s="13"/>
      <c r="Q25" s="13"/>
      <c r="R25" s="13"/>
      <c r="S25" s="13" t="e">
        <f>ROUND($F25/$D25*#REF!,2)</f>
        <v>#REF!</v>
      </c>
      <c r="T25" s="13" t="e">
        <f>ROUND($F25/$D25*#REF!,2)</f>
        <v>#REF!</v>
      </c>
      <c r="U25" s="13" t="e">
        <f>ROUND($F25/$D25*#REF!,2)</f>
        <v>#REF!</v>
      </c>
      <c r="V25" s="13" t="e">
        <f>ROUND($F25/$D25*#REF!,2)</f>
        <v>#REF!</v>
      </c>
      <c r="W25" s="13" t="e">
        <f>ROUND($F25/$D25*#REF!,2)</f>
        <v>#REF!</v>
      </c>
      <c r="X25" s="28" t="e">
        <f t="shared" ref="X25:X27" si="26">F25-SUM(P25:W25)</f>
        <v>#REF!</v>
      </c>
      <c r="Y25" s="43"/>
      <c r="Z25" s="43"/>
      <c r="AA25" s="12"/>
      <c r="AB25" s="12"/>
      <c r="AC25" s="12"/>
      <c r="AD25" s="12" t="e">
        <f>ROUND(S25*(1-$B$51-$B$50),2)</f>
        <v>#REF!</v>
      </c>
      <c r="AE25" s="12" t="e">
        <f>ROUND(T25*(1-$B$51-$B$50),2)</f>
        <v>#REF!</v>
      </c>
      <c r="AF25" s="12" t="e">
        <f>ROUND(U25*(1-$B$51-$B$50),2)</f>
        <v>#REF!</v>
      </c>
      <c r="AG25" s="12" t="e">
        <f>ROUND(V25*(1-$B$51-$B$50),2)</f>
        <v>#REF!</v>
      </c>
      <c r="AH25" s="12" t="e">
        <f>ROUND(W25*(1-$B$51-$B$50),2)</f>
        <v>#REF!</v>
      </c>
      <c r="AI25" s="24" t="e">
        <f t="shared" ref="AI25:AI27" si="27">N25-SUM(AA25:AH25)</f>
        <v>#REF!</v>
      </c>
      <c r="AJ25" s="14"/>
      <c r="AK25" s="14"/>
      <c r="AL25" s="1">
        <f t="shared" ref="AL25:AL27" si="28">L25-AJ25-AK25</f>
        <v>0</v>
      </c>
      <c r="AM25" s="1">
        <f t="shared" ref="AM25:AM27" si="29">AJ25-AK25</f>
        <v>0</v>
      </c>
      <c r="AO25" s="72">
        <v>33502540</v>
      </c>
      <c r="AP25" s="78">
        <f t="shared" ref="AP25:AP27" si="30">ROUND(AO25*0.937,0)</f>
        <v>31391880</v>
      </c>
    </row>
    <row r="26" spans="1:42" ht="18" customHeight="1" x14ac:dyDescent="0.25">
      <c r="A26" s="5">
        <f t="shared" si="13"/>
        <v>2</v>
      </c>
      <c r="B26" s="47"/>
      <c r="C26" s="9" t="s">
        <v>19</v>
      </c>
      <c r="D26" s="10">
        <v>1</v>
      </c>
      <c r="E26" s="11"/>
      <c r="F26" s="12"/>
      <c r="G26" s="24">
        <f t="shared" ref="G26:G27" si="31">ROUND(F26*0.18,2)</f>
        <v>0</v>
      </c>
      <c r="H26" s="24">
        <f t="shared" si="24"/>
        <v>0</v>
      </c>
      <c r="I26" s="12"/>
      <c r="J26" s="12"/>
      <c r="K26" s="26">
        <f>ROUND(F26*$B$51,4)-ROUND(F26*$B$51,2)</f>
        <v>0</v>
      </c>
      <c r="L26" s="12"/>
      <c r="M26" s="26">
        <f>ROUND(F26*$B$51,4)-ROUND(F26*$B$51,2)</f>
        <v>0</v>
      </c>
      <c r="N26" s="12"/>
      <c r="O26" s="24">
        <f t="shared" si="25"/>
        <v>0</v>
      </c>
      <c r="P26" s="13"/>
      <c r="Q26" s="13"/>
      <c r="R26" s="13"/>
      <c r="S26" s="13" t="e">
        <f>ROUND($F26/$D26*#REF!,2)</f>
        <v>#REF!</v>
      </c>
      <c r="T26" s="13" t="e">
        <f>ROUND($F26/$D26*#REF!,2)</f>
        <v>#REF!</v>
      </c>
      <c r="U26" s="13" t="e">
        <f>ROUND($F26/$D26*#REF!,2)</f>
        <v>#REF!</v>
      </c>
      <c r="V26" s="13" t="e">
        <f>ROUND($F26/$D26*#REF!,2)</f>
        <v>#REF!</v>
      </c>
      <c r="W26" s="13" t="e">
        <f>ROUND($F26/$D26*#REF!,2)</f>
        <v>#REF!</v>
      </c>
      <c r="X26" s="28" t="e">
        <f t="shared" si="26"/>
        <v>#REF!</v>
      </c>
      <c r="Y26" s="43"/>
      <c r="Z26" s="43"/>
      <c r="AA26" s="12"/>
      <c r="AB26" s="12"/>
      <c r="AC26" s="12"/>
      <c r="AD26" s="12" t="e">
        <f>ROUND(S26*(1-$B$51-$B$50),2)</f>
        <v>#REF!</v>
      </c>
      <c r="AE26" s="12" t="e">
        <f>ROUND(T26*(1-$B$51-$B$50),2)</f>
        <v>#REF!</v>
      </c>
      <c r="AF26" s="12" t="e">
        <f>ROUND(U26*(1-$B$51-$B$50),2)</f>
        <v>#REF!</v>
      </c>
      <c r="AG26" s="12" t="e">
        <f>ROUND(V26*(1-$B$51-$B$50),2)</f>
        <v>#REF!</v>
      </c>
      <c r="AH26" s="12" t="e">
        <f>ROUND(W26*(1-$B$51-$B$50),2)</f>
        <v>#REF!</v>
      </c>
      <c r="AI26" s="24" t="e">
        <f t="shared" si="27"/>
        <v>#REF!</v>
      </c>
      <c r="AJ26" s="14"/>
      <c r="AK26" s="14"/>
      <c r="AL26" s="1">
        <f t="shared" si="28"/>
        <v>0</v>
      </c>
      <c r="AM26" s="1">
        <f t="shared" si="29"/>
        <v>0</v>
      </c>
      <c r="AO26" s="72">
        <v>1465380</v>
      </c>
      <c r="AP26" s="78">
        <f t="shared" si="30"/>
        <v>1373061</v>
      </c>
    </row>
    <row r="27" spans="1:42" ht="18" customHeight="1" x14ac:dyDescent="0.25">
      <c r="A27" s="5">
        <f t="shared" si="13"/>
        <v>3</v>
      </c>
      <c r="B27" s="47"/>
      <c r="C27" s="9" t="s">
        <v>19</v>
      </c>
      <c r="D27" s="10">
        <v>1</v>
      </c>
      <c r="E27" s="11"/>
      <c r="F27" s="12"/>
      <c r="G27" s="24">
        <f t="shared" si="31"/>
        <v>0</v>
      </c>
      <c r="H27" s="24">
        <f t="shared" si="24"/>
        <v>0</v>
      </c>
      <c r="I27" s="12"/>
      <c r="J27" s="12"/>
      <c r="K27" s="26">
        <f>ROUND(F27*$B$51,4)-ROUND(F27*$B$51,2)</f>
        <v>0</v>
      </c>
      <c r="L27" s="12"/>
      <c r="M27" s="26">
        <f>ROUND(F27*$B$51,4)-ROUND(F27*$B$51,2)</f>
        <v>0</v>
      </c>
      <c r="N27" s="12"/>
      <c r="O27" s="24">
        <f t="shared" si="25"/>
        <v>0</v>
      </c>
      <c r="P27" s="13"/>
      <c r="Q27" s="13"/>
      <c r="R27" s="13"/>
      <c r="S27" s="13" t="e">
        <f>ROUND($F27/$D27*#REF!,2)</f>
        <v>#REF!</v>
      </c>
      <c r="T27" s="13" t="e">
        <f>ROUND($F27/$D27*#REF!,2)</f>
        <v>#REF!</v>
      </c>
      <c r="U27" s="13" t="e">
        <f>ROUND($F27/$D27*#REF!,2)</f>
        <v>#REF!</v>
      </c>
      <c r="V27" s="13" t="e">
        <f>ROUND($F27/$D27*#REF!,2)</f>
        <v>#REF!</v>
      </c>
      <c r="W27" s="13" t="e">
        <f>ROUND($F27/$D27*#REF!,2)</f>
        <v>#REF!</v>
      </c>
      <c r="X27" s="28" t="e">
        <f t="shared" si="26"/>
        <v>#REF!</v>
      </c>
      <c r="Y27" s="43"/>
      <c r="Z27" s="43"/>
      <c r="AA27" s="12"/>
      <c r="AB27" s="12"/>
      <c r="AC27" s="12"/>
      <c r="AD27" s="12" t="e">
        <f>ROUND(S27*(1-$B$51-$B$50),2)</f>
        <v>#REF!</v>
      </c>
      <c r="AE27" s="12" t="e">
        <f>ROUND(T27*(1-$B$51-$B$50),2)</f>
        <v>#REF!</v>
      </c>
      <c r="AF27" s="12" t="e">
        <f>ROUND(U27*(1-$B$51-$B$50),2)</f>
        <v>#REF!</v>
      </c>
      <c r="AG27" s="12" t="e">
        <f>ROUND(V27*(1-$B$51-$B$50),2)</f>
        <v>#REF!</v>
      </c>
      <c r="AH27" s="12" t="e">
        <f>ROUND(W27*(1-$B$51-$B$50),2)</f>
        <v>#REF!</v>
      </c>
      <c r="AI27" s="24" t="e">
        <f t="shared" si="27"/>
        <v>#REF!</v>
      </c>
      <c r="AJ27" s="14"/>
      <c r="AK27" s="14"/>
      <c r="AL27" s="1">
        <f t="shared" si="28"/>
        <v>0</v>
      </c>
      <c r="AM27" s="1">
        <f t="shared" si="29"/>
        <v>0</v>
      </c>
      <c r="AO27" s="72">
        <v>3604830</v>
      </c>
      <c r="AP27" s="78">
        <f t="shared" si="30"/>
        <v>3377726</v>
      </c>
    </row>
    <row r="28" spans="1:42" ht="18" customHeight="1" thickBot="1" x14ac:dyDescent="0.3">
      <c r="A28" s="64"/>
      <c r="B28" s="48"/>
      <c r="C28" s="65"/>
      <c r="D28" s="66"/>
      <c r="E28" s="54"/>
      <c r="F28" s="32"/>
      <c r="G28" s="32"/>
      <c r="H28" s="32"/>
      <c r="I28" s="32"/>
      <c r="J28" s="32"/>
      <c r="K28" s="55"/>
      <c r="L28" s="32"/>
      <c r="M28" s="55"/>
      <c r="N28" s="32"/>
      <c r="O28" s="32"/>
      <c r="P28" s="33"/>
      <c r="Q28" s="33"/>
      <c r="R28" s="33"/>
      <c r="S28" s="33"/>
      <c r="T28" s="33"/>
      <c r="U28" s="33"/>
      <c r="V28" s="33"/>
      <c r="W28" s="33"/>
      <c r="X28" s="33"/>
      <c r="Y28" s="43"/>
      <c r="Z28" s="43"/>
      <c r="AA28" s="32"/>
      <c r="AB28" s="32"/>
      <c r="AC28" s="32"/>
      <c r="AD28" s="32"/>
      <c r="AE28" s="32"/>
      <c r="AF28" s="32"/>
      <c r="AG28" s="32"/>
      <c r="AH28" s="32"/>
      <c r="AI28" s="32"/>
      <c r="AJ28" s="56"/>
      <c r="AK28" s="56"/>
      <c r="AL28" s="1">
        <f t="shared" ref="AL28:AL31" si="32">L28-AJ28-AK28</f>
        <v>0</v>
      </c>
      <c r="AM28" s="1">
        <f t="shared" ref="AM28:AM31" si="33">AJ28-AK28</f>
        <v>0</v>
      </c>
      <c r="AO28" s="74"/>
      <c r="AP28" s="70"/>
    </row>
    <row r="29" spans="1:42" s="21" customFormat="1" ht="21.75" customHeight="1" x14ac:dyDescent="0.25">
      <c r="A29" s="100" t="s">
        <v>6</v>
      </c>
      <c r="B29" s="10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 t="e">
        <f>SUM(S12:S27)</f>
        <v>#REF!</v>
      </c>
      <c r="T29" s="31" t="e">
        <f>SUM(T12:T27)</f>
        <v>#REF!</v>
      </c>
      <c r="U29" s="31" t="e">
        <f>SUM(U12:U27)</f>
        <v>#REF!</v>
      </c>
      <c r="V29" s="31" t="e">
        <f>SUM(V12:V27)</f>
        <v>#REF!</v>
      </c>
      <c r="W29" s="31" t="e">
        <f>SUM(W12:W27)</f>
        <v>#REF!</v>
      </c>
      <c r="X29" s="33" t="e">
        <f t="shared" si="3"/>
        <v>#REF!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1">
        <f t="shared" si="32"/>
        <v>0</v>
      </c>
      <c r="AM29" s="1">
        <f t="shared" si="33"/>
        <v>0</v>
      </c>
      <c r="AO29" s="75">
        <f>SUM(AO12:AO28)</f>
        <v>185244060</v>
      </c>
      <c r="AP29" s="75">
        <f>SUM(AP12:AP28)</f>
        <v>173573685</v>
      </c>
    </row>
    <row r="30" spans="1:42" s="21" customFormat="1" ht="21.75" customHeight="1" x14ac:dyDescent="0.25">
      <c r="A30" s="102" t="s">
        <v>5</v>
      </c>
      <c r="B30" s="103"/>
      <c r="C30" s="80"/>
      <c r="D30" s="80"/>
      <c r="E30" s="80"/>
      <c r="F30" s="80"/>
      <c r="G30" s="80">
        <f>SUM(G12:G28)</f>
        <v>0</v>
      </c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 t="e">
        <f t="shared" ref="P30:V30" si="34">ROUND(S29*0.18,2)</f>
        <v>#REF!</v>
      </c>
      <c r="T30" s="80" t="e">
        <f t="shared" si="34"/>
        <v>#REF!</v>
      </c>
      <c r="U30" s="80" t="e">
        <f t="shared" si="34"/>
        <v>#REF!</v>
      </c>
      <c r="V30" s="80" t="e">
        <f t="shared" si="34"/>
        <v>#REF!</v>
      </c>
      <c r="W30" s="80" t="e">
        <f>ROUND(W29*0.18,2)</f>
        <v>#REF!</v>
      </c>
      <c r="X30" s="28" t="e">
        <f t="shared" si="3"/>
        <v>#REF!</v>
      </c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1">
        <f t="shared" si="32"/>
        <v>0</v>
      </c>
      <c r="AM30" s="1">
        <f t="shared" si="33"/>
        <v>0</v>
      </c>
      <c r="AO30" s="75">
        <f>ROUND(AO29*1.18,2)-AO29</f>
        <v>33343930.800000001</v>
      </c>
      <c r="AP30" s="75">
        <f>ROUND(AP29*1.18,2)-AP29</f>
        <v>31243263.300000001</v>
      </c>
    </row>
    <row r="31" spans="1:42" s="34" customFormat="1" ht="21.75" customHeight="1" thickBot="1" x14ac:dyDescent="0.3">
      <c r="A31" s="94" t="s">
        <v>7</v>
      </c>
      <c r="B31" s="95"/>
      <c r="C31" s="79"/>
      <c r="D31" s="79"/>
      <c r="E31" s="79"/>
      <c r="F31" s="79"/>
      <c r="G31" s="79"/>
      <c r="H31" s="79">
        <f>SUM(H12:H30)</f>
        <v>0</v>
      </c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 t="e">
        <f t="shared" ref="R31:T31" si="35">S30+S29</f>
        <v>#REF!</v>
      </c>
      <c r="T31" s="79" t="e">
        <f t="shared" si="35"/>
        <v>#REF!</v>
      </c>
      <c r="U31" s="79" t="e">
        <f t="shared" ref="Q31:V31" si="36">U30+U29</f>
        <v>#REF!</v>
      </c>
      <c r="V31" s="79" t="e">
        <f t="shared" si="36"/>
        <v>#REF!</v>
      </c>
      <c r="W31" s="79" t="e">
        <f t="shared" ref="P31:W31" si="37">W30+W29</f>
        <v>#REF!</v>
      </c>
      <c r="X31" s="61" t="e">
        <f t="shared" ref="X31" si="38">F31-SUM(P31:W31)</f>
        <v>#REF!</v>
      </c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1">
        <f t="shared" si="32"/>
        <v>0</v>
      </c>
      <c r="AM31" s="1">
        <f t="shared" si="33"/>
        <v>0</v>
      </c>
      <c r="AO31" s="76">
        <f>AO30+AO29</f>
        <v>218587990.80000001</v>
      </c>
      <c r="AP31" s="76">
        <f>AP30+AP29</f>
        <v>204816948.30000001</v>
      </c>
    </row>
    <row r="32" spans="1:42" x14ac:dyDescent="0.25">
      <c r="E32" s="7"/>
      <c r="F32" s="7"/>
      <c r="G32" s="7"/>
      <c r="N32" s="1"/>
      <c r="O32" s="1"/>
      <c r="X32" s="1" t="e">
        <f>SUM(P31:W31)</f>
        <v>#REF!</v>
      </c>
      <c r="AL32" s="1"/>
      <c r="AO32" s="7"/>
    </row>
    <row r="33" spans="1:41" x14ac:dyDescent="0.25">
      <c r="E33" s="7"/>
      <c r="F33" s="7"/>
      <c r="G33" s="7"/>
      <c r="N33" s="1"/>
      <c r="O33" s="1"/>
      <c r="X33" s="1"/>
      <c r="AL33" s="1"/>
      <c r="AO33" s="7"/>
    </row>
    <row r="34" spans="1:41" x14ac:dyDescent="0.25">
      <c r="E34" s="7"/>
      <c r="F34" s="7"/>
      <c r="G34" s="7"/>
      <c r="N34" s="1"/>
      <c r="O34" s="1"/>
      <c r="X34" s="1"/>
      <c r="AL34" s="1"/>
      <c r="AO34" s="7"/>
    </row>
    <row r="35" spans="1:41" ht="15.75" x14ac:dyDescent="0.25">
      <c r="A35" s="3" t="s">
        <v>11</v>
      </c>
      <c r="B35" s="2"/>
      <c r="C35" s="3" t="s">
        <v>14</v>
      </c>
      <c r="E35" s="7"/>
      <c r="F35" s="7"/>
      <c r="G35" s="7"/>
      <c r="K35" s="1">
        <f>ROUND(F31*B51,2)</f>
        <v>0</v>
      </c>
      <c r="M35" s="1">
        <f>ROUND(F31*B50,2)</f>
        <v>0</v>
      </c>
      <c r="N35" s="1"/>
      <c r="O35" s="22">
        <f>ROUND(F31*(1-B50-B51),2)</f>
        <v>0</v>
      </c>
      <c r="W35" s="29" t="e">
        <f>SUM(P29:W29)</f>
        <v>#REF!</v>
      </c>
      <c r="X35" s="1" t="e">
        <f>F29-W35</f>
        <v>#REF!</v>
      </c>
      <c r="AL35" s="1"/>
      <c r="AO35" s="7"/>
    </row>
    <row r="36" spans="1:41" ht="15.75" x14ac:dyDescent="0.25">
      <c r="A36" s="3"/>
      <c r="B36" s="2"/>
      <c r="C36" s="3"/>
      <c r="E36" s="7"/>
      <c r="F36" s="8"/>
      <c r="G36" s="7"/>
      <c r="K36" s="1">
        <f>J31-K35</f>
        <v>0</v>
      </c>
      <c r="M36" s="1">
        <f>L31-M35</f>
        <v>0</v>
      </c>
      <c r="N36" s="1"/>
      <c r="O36" s="22"/>
      <c r="W36" s="29" t="e">
        <f>SUM(P30:W30)</f>
        <v>#REF!</v>
      </c>
      <c r="X36" s="1" t="e">
        <f>F30-W36</f>
        <v>#REF!</v>
      </c>
      <c r="AO36" s="7"/>
    </row>
    <row r="37" spans="1:41" ht="15.75" x14ac:dyDescent="0.25">
      <c r="A37" s="3" t="s">
        <v>12</v>
      </c>
      <c r="B37" s="2"/>
      <c r="C37" s="3" t="s">
        <v>54</v>
      </c>
      <c r="E37" s="7"/>
      <c r="F37" s="8"/>
      <c r="G37" s="7"/>
      <c r="N37" s="1"/>
      <c r="O37" s="22"/>
      <c r="W37" s="29" t="e">
        <f>SUM(P31:W31)</f>
        <v>#REF!</v>
      </c>
      <c r="X37" s="1" t="e">
        <f>F31-W37</f>
        <v>#REF!</v>
      </c>
      <c r="AO37" s="7"/>
    </row>
    <row r="38" spans="1:41" ht="15.75" x14ac:dyDescent="0.25">
      <c r="A38" s="3"/>
      <c r="B38" s="2"/>
      <c r="C38" s="3"/>
      <c r="E38" s="7"/>
      <c r="F38" s="8"/>
      <c r="G38" s="7"/>
      <c r="AO38" s="7"/>
    </row>
    <row r="39" spans="1:41" ht="18" customHeight="1" x14ac:dyDescent="0.25">
      <c r="A39" s="3" t="s">
        <v>15</v>
      </c>
      <c r="B39" s="2"/>
      <c r="C39" s="3" t="s">
        <v>15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</row>
    <row r="40" spans="1:41" ht="15.75" x14ac:dyDescent="0.25">
      <c r="A40" s="3"/>
      <c r="B40" s="2"/>
    </row>
    <row r="41" spans="1:41" ht="15.75" x14ac:dyDescent="0.25">
      <c r="A41" s="3" t="s">
        <v>13</v>
      </c>
      <c r="B41" s="2"/>
      <c r="F41" s="83"/>
      <c r="G41" s="83"/>
      <c r="H41" s="6"/>
      <c r="I41" s="15"/>
      <c r="J41" s="15"/>
      <c r="K41" s="15"/>
    </row>
    <row r="42" spans="1:41" ht="15.75" x14ac:dyDescent="0.25">
      <c r="A42" s="3"/>
      <c r="B42" s="2"/>
    </row>
    <row r="43" spans="1:41" ht="15.75" x14ac:dyDescent="0.25">
      <c r="A43" s="3"/>
      <c r="B43" s="2"/>
    </row>
    <row r="44" spans="1:41" ht="15.75" x14ac:dyDescent="0.25">
      <c r="A44" s="3"/>
      <c r="B44" s="2"/>
    </row>
    <row r="45" spans="1:41" ht="15.75" x14ac:dyDescent="0.25">
      <c r="A45" s="3"/>
      <c r="B45" s="2"/>
    </row>
    <row r="46" spans="1:41" ht="15.75" x14ac:dyDescent="0.25">
      <c r="A46" s="3"/>
      <c r="B46" s="2"/>
    </row>
    <row r="47" spans="1:41" ht="15.75" x14ac:dyDescent="0.25">
      <c r="A47" s="3"/>
      <c r="B47" s="2"/>
    </row>
    <row r="48" spans="1:41" ht="15.75" x14ac:dyDescent="0.25">
      <c r="A48" s="3"/>
      <c r="B48" s="2"/>
    </row>
    <row r="49" spans="1:2" ht="15.75" hidden="1" outlineLevel="1" x14ac:dyDescent="0.25">
      <c r="A49" s="3"/>
      <c r="B49" s="2"/>
    </row>
    <row r="50" spans="1:2" s="30" customFormat="1" ht="15.75" hidden="1" outlineLevel="1" x14ac:dyDescent="0.25">
      <c r="A50" s="18" t="s">
        <v>35</v>
      </c>
      <c r="B50" s="53">
        <v>2.5000000000000001E-2</v>
      </c>
    </row>
    <row r="51" spans="1:2" s="30" customFormat="1" ht="15.75" hidden="1" outlineLevel="1" x14ac:dyDescent="0.25">
      <c r="A51" s="18" t="s">
        <v>23</v>
      </c>
      <c r="B51" s="35">
        <v>0.4</v>
      </c>
    </row>
    <row r="52" spans="1:2" ht="15.75" collapsed="1" x14ac:dyDescent="0.25">
      <c r="A52" s="3"/>
    </row>
  </sheetData>
  <mergeCells count="26">
    <mergeCell ref="A4:AK4"/>
    <mergeCell ref="AK8:AK9"/>
    <mergeCell ref="A31:B31"/>
    <mergeCell ref="A8:A9"/>
    <mergeCell ref="B8:B9"/>
    <mergeCell ref="A29:B29"/>
    <mergeCell ref="A30:B30"/>
    <mergeCell ref="F8:F9"/>
    <mergeCell ref="L8:L9"/>
    <mergeCell ref="Y8:Z8"/>
    <mergeCell ref="N8:N9"/>
    <mergeCell ref="C8:C9"/>
    <mergeCell ref="A5:AK5"/>
    <mergeCell ref="AA8:AC8"/>
    <mergeCell ref="AD8:AE8"/>
    <mergeCell ref="AJ8:AJ9"/>
    <mergeCell ref="AO8:AO9"/>
    <mergeCell ref="D39:X39"/>
    <mergeCell ref="F41:G41"/>
    <mergeCell ref="E8:E9"/>
    <mergeCell ref="G8:G9"/>
    <mergeCell ref="H8:H9"/>
    <mergeCell ref="I8:J8"/>
    <mergeCell ref="D8:D9"/>
    <mergeCell ref="P8:R8"/>
    <mergeCell ref="S8:T8"/>
  </mergeCells>
  <pageMargins left="0.70866141732283472" right="0.11811023622047245" top="0.74803149606299213" bottom="0.74803149606299213" header="0.31496062992125984" footer="0.31496062992125984"/>
  <pageSetup paperSize="8" scale="47" fitToHeight="4" orientation="landscape" r:id="rId1"/>
  <headerFooter>
    <oddFooter xml:space="preserve">&amp;R&amp;P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5 ГрОиФ</vt:lpstr>
      <vt:lpstr>'пр 5 ГрОиФ'!Заголовки_для_печати</vt:lpstr>
      <vt:lpstr>'пр 5 ГрОиФ'!Область_печати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2017-10-18T09:18:53Z</dcterms:modified>
</cp:coreProperties>
</file>